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4"/>
  </bookViews>
  <sheets>
    <sheet name="1-pajamos" sheetId="1" r:id="rId1"/>
    <sheet name="3-įst.pajamos" sheetId="2" r:id="rId2"/>
    <sheet name="4-išl.asign.vald. " sheetId="3" r:id="rId3"/>
    <sheet name="5-išl.pagal programas " sheetId="4" state="hidden" r:id="rId4"/>
    <sheet name="5-programos" sheetId="5" r:id="rId5"/>
    <sheet name="8 -ES projektai" sheetId="6" r:id="rId6"/>
  </sheets>
  <definedNames>
    <definedName name="OLE_LINK2" localSheetId="0">'1-pajamos'!$E$69</definedName>
    <definedName name="_xlnm.Print_Titles" localSheetId="1">'3-įst.pajamos'!$11:$12</definedName>
  </definedNames>
  <calcPr fullCalcOnLoad="1"/>
</workbook>
</file>

<file path=xl/sharedStrings.xml><?xml version="1.0" encoding="utf-8"?>
<sst xmlns="http://schemas.openxmlformats.org/spreadsheetml/2006/main" count="684" uniqueCount="462">
  <si>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</si>
  <si>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</si>
  <si>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</si>
  <si>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</si>
  <si>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</si>
  <si>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</si>
  <si>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</si>
  <si>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</si>
  <si>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</si>
  <si>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</si>
  <si>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</si>
  <si>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</si>
  <si>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</si>
  <si>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</si>
  <si>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</si>
  <si>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</si>
  <si>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</si>
  <si>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</si>
  <si>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</si>
  <si>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</si>
  <si>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</si>
  <si>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</si>
  <si>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</si>
  <si>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</si>
  <si>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</si>
  <si>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</si>
  <si>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</si>
  <si>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</si>
  <si>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</si>
  <si>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</si>
  <si>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</si>
  <si>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</si>
  <si>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</si>
  <si>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</si>
  <si>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</si>
  <si>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</si>
  <si>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</si>
  <si>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</si>
  <si>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</si>
  <si>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</si>
  <si>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</si>
  <si>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</si>
  <si>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</si>
  <si>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</si>
  <si>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</si>
  <si>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</si>
  <si>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</si>
  <si>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</si>
  <si>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</si>
  <si>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</si>
  <si>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</si>
  <si>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</si>
  <si>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</si>
  <si>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</si>
  <si>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</si>
  <si>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</si>
  <si>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</si>
  <si>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</si>
  <si>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30.</t>
  </si>
  <si>
    <t>31.</t>
  </si>
  <si>
    <t>Priešgaisrinė tarnyba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</si>
  <si>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</si>
  <si>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</si>
  <si>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</si>
  <si>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</si>
  <si>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</si>
  <si>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</si>
  <si>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</si>
  <si>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</si>
  <si>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</si>
  <si>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</si>
  <si>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</si>
  <si>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</si>
  <si>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</si>
  <si>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</si>
  <si>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</si>
  <si>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</si>
  <si>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</si>
  <si>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</si>
  <si>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</si>
  <si>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</si>
  <si>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</si>
  <si>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</si>
  <si>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</si>
  <si>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</si>
  <si>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</si>
  <si>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</si>
  <si>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</si>
  <si>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</si>
  <si>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</si>
  <si>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</si>
  <si>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</si>
  <si>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</si>
  <si>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</si>
  <si>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</si>
  <si>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</si>
  <si>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</si>
  <si>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</si>
  <si>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</si>
  <si>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</si>
  <si>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</si>
  <si>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</si>
  <si>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IŠ VISO</t>
  </si>
  <si>
    <t>Turizmo ir tradicinių amatų informacijos ir koordinavimo centras</t>
  </si>
  <si>
    <t>Rokiškio suaugusiųjų ir jaunimo mokymo centro VšĮ Rokiškio psichiatrijos ligoninės Psichosocialinės reabilitacijos skyriaus suaugusiųjų klasėms finansuoti</t>
  </si>
  <si>
    <t>Rokiškio pagrindinė mokykla</t>
  </si>
  <si>
    <t>8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</si>
  <si>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</si>
  <si>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</si>
  <si>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</si>
  <si>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</si>
  <si>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</si>
  <si>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>Projekto pavadinimas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</si>
  <si>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</si>
  <si>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</si>
  <si>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</si>
  <si>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</si>
  <si>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</si>
  <si>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</si>
  <si>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L/d Varpelis</t>
  </si>
  <si>
    <t>Suaugusiųjų ir jaunimo mokymo centras</t>
  </si>
  <si>
    <t>IŠ VISO:</t>
  </si>
  <si>
    <t>Gyventojų pajamų mokestis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</si>
  <si>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</si>
  <si>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</si>
  <si>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</si>
  <si>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</si>
  <si>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</si>
  <si>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</si>
  <si>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</si>
  <si>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</si>
  <si>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</si>
  <si>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</si>
  <si>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</si>
  <si>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</si>
  <si>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</si>
  <si>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</si>
  <si>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</si>
  <si>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</si>
  <si>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</si>
  <si>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</si>
  <si>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</si>
  <si>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</si>
  <si>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</si>
  <si>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Kapitalo investicijos ir ilgalaikio turto remontas</t>
  </si>
  <si>
    <t>Žemės ūkio skyrius iš viso</t>
  </si>
  <si>
    <t>Mokinių pavėžėjimui tėvų (globėjų) nuosavu transportu</t>
  </si>
  <si>
    <t>VŠĮ Rokiškio jaunimo centras</t>
  </si>
  <si>
    <t>VŠĮ Rokiškio jaunimo centras Žiobiškio sk.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</si>
  <si>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</si>
  <si>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</si>
  <si>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</si>
  <si>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</si>
  <si>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</si>
  <si>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</si>
  <si>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</si>
  <si>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</si>
  <si>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</si>
  <si>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</si>
  <si>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</si>
  <si>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</si>
  <si>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</si>
  <si>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</si>
  <si>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</si>
  <si>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</si>
  <si>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</si>
  <si>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</si>
  <si>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</si>
  <si>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</si>
  <si>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</si>
  <si>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</si>
  <si>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</si>
  <si>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</si>
  <si>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</si>
  <si>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</si>
  <si>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</si>
  <si>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</si>
  <si>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</si>
  <si>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</si>
  <si>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</si>
  <si>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</si>
  <si>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</si>
  <si>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</si>
  <si>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</si>
  <si>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</si>
  <si>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</si>
  <si>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</si>
  <si>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</si>
  <si>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</si>
  <si>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</si>
  <si>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</si>
  <si>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</si>
  <si>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</si>
  <si>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</si>
  <si>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</si>
  <si>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</si>
  <si>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</si>
  <si>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</si>
  <si>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</si>
  <si>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</si>
  <si>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</si>
  <si>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</si>
  <si>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</si>
  <si>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</si>
  <si>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</si>
  <si>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</si>
  <si>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</si>
  <si>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</si>
  <si>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</si>
  <si>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</si>
  <si>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</si>
  <si>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</si>
  <si>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</si>
  <si>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</si>
  <si>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</si>
  <si>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</si>
  <si>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</si>
  <si>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</si>
  <si>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</si>
  <si>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</si>
  <si>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</si>
  <si>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</si>
  <si>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</si>
  <si>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</si>
  <si>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</si>
  <si>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</si>
  <si>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</si>
  <si>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</si>
  <si>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</si>
  <si>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</si>
  <si>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</si>
  <si>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</si>
  <si>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</si>
  <si>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</si>
  <si>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</si>
  <si>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</si>
  <si>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</si>
  <si>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</si>
  <si>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</si>
  <si>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</si>
  <si>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</si>
  <si>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</si>
  <si>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</si>
  <si>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</si>
  <si>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</si>
  <si>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</si>
  <si>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</si>
  <si>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</si>
  <si>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</si>
  <si>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</si>
  <si>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</si>
  <si>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</si>
  <si>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</si>
  <si>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</si>
  <si>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</si>
  <si>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</si>
  <si>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</si>
  <si>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</si>
  <si>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</si>
  <si>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</si>
  <si>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</si>
  <si>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</si>
  <si>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</si>
  <si>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</si>
  <si>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</si>
  <si>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</si>
  <si>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</si>
  <si>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</si>
  <si>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</si>
  <si>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„Biržų, Kupiškio, Pasvalio ir Rokiškio rajonų savivaldybes jungiančių turizmo trasų ir turizmo maršrutų informacinės infrastruktūros plėtra“ (pareiškėjas - Biržų r. savivaldybė)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</si>
  <si>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</si>
  <si>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</si>
  <si>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</si>
  <si>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</si>
  <si>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</si>
  <si>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</si>
  <si>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Konkursiniai projektai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</si>
  <si>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</si>
  <si>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Kaimo materialinės bazės stiprinimo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</si>
  <si>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</si>
  <si>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</si>
  <si>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Pandėlio gimnazijos Kazliškio skyrius</t>
  </si>
  <si>
    <t>Senamiesčio progimnazijos Kriaunų sk.</t>
  </si>
  <si>
    <t>ROKIŠKIO RAJONO SAVIVALDYBĖS 2019 METŲ BIUDŽETAS</t>
  </si>
  <si>
    <t xml:space="preserve">Senamiesčio progimnazijos Kriaunų sk. </t>
  </si>
  <si>
    <t>ROKIŠKIO RAJONO SAVIVALDYBĖS BIUDŽETINIŲ ĮSTAIGŲ 2019 M. PAJAMOS</t>
  </si>
  <si>
    <t>Rinkimų organizavimui (balsavimo kabinos, stendai)</t>
  </si>
  <si>
    <t>Melioracijos darbams naujai formuojamame Kriaunų kapinių išplėtimo sklype</t>
  </si>
  <si>
    <t>Mokyklinių baldų ir kompiuterinių technologijų atnaujinimas</t>
  </si>
  <si>
    <t>KULTŪROS,SPPORTO,BENDRUOMENĖS IR VAIKŲ IR JAUNIMO GYVENIMO AKTYVINIMO PROGRAMA (03)</t>
  </si>
  <si>
    <t xml:space="preserve">  ROKIŠKIO RAJONO SAVIVALDYBĖS 2019 METŲ BIUDŽETAS</t>
  </si>
  <si>
    <t>Mokymo lėšos</t>
  </si>
  <si>
    <t>Kitos pajamos</t>
  </si>
  <si>
    <t>( tūkst.Eur)</t>
  </si>
  <si>
    <t>Tėvų įnašai</t>
  </si>
  <si>
    <t>Pajamos už turto nuomą</t>
  </si>
  <si>
    <t>Kitos atsitiktinės pajamos</t>
  </si>
  <si>
    <t>Planuojama gauti pajamų už teikiamas paslaugas</t>
  </si>
  <si>
    <t xml:space="preserve">Reikalinga 2019 metams </t>
  </si>
  <si>
    <t>Kitos lėšos</t>
  </si>
  <si>
    <t>ES fondų ar kitų programų lėšos</t>
  </si>
  <si>
    <t>VB lėšos</t>
  </si>
  <si>
    <t>SB lėšos</t>
  </si>
  <si>
    <t>VIP/valstybinaims PROJEKTAMS REIKIAMAS PRISIDĖJIMAS IŠ VISO: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</si>
  <si>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</si>
  <si>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</si>
  <si>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Sveiko senėjimo paslaugų kokybės gerinimas. Planuojama projekto trukmė 36 mėn.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</si>
  <si>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</si>
  <si>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</si>
  <si>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Lėšos, skirtos neformaliam vaikų švietimui (ES lėšos)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</si>
  <si>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</si>
  <si>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</si>
  <si>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</si>
  <si>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</si>
  <si>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Netinkamos išlaidos</t>
  </si>
  <si>
    <t>Netinkamos lėšos</t>
  </si>
  <si>
    <t>Pateikta VIP 2019 m., neaišku dėl finansavimo</t>
  </si>
  <si>
    <t>31.99</t>
  </si>
  <si>
    <t xml:space="preserve"> „Rokiškio krašto muziejaus inovatyvių paslaugų gerinimas“ (pareiškėjas - Rokiškio krašto muziejus)</t>
  </si>
  <si>
    <t>2019 m. vasario 20 d. sprendimo Nr. TS-16</t>
  </si>
  <si>
    <t>2019 m. vasario 20 d. sprendimo TS -16</t>
  </si>
  <si>
    <t xml:space="preserve">       UŽ TEIKIAMAS PASLAUGAS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</si>
  <si>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</si>
  <si>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</si>
  <si>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</si>
  <si>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</si>
  <si>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</si>
  <si>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</si>
  <si>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</si>
  <si>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</si>
  <si>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</si>
  <si>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</si>
  <si>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</si>
  <si>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</si>
  <si>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</si>
  <si>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</si>
  <si>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</si>
  <si>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</si>
  <si>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1.3.4.1.1.1.7</t>
  </si>
  <si>
    <t>Kelių priežiūros ir plėtros programos lėšos</t>
  </si>
  <si>
    <t>1.3.4.1.1.4</t>
  </si>
  <si>
    <t>1.3.4.1.1.5</t>
  </si>
  <si>
    <t>Kitos dotacijos (25+26)</t>
  </si>
  <si>
    <t>1.3.4.1.1.5.2</t>
  </si>
  <si>
    <t>Lėšos iš valstybės biudžeto, skirtos mokytojų, dirbančių pagal neformaliojo vaikų švietimo programas, darbui apmokėti</t>
  </si>
  <si>
    <t>1.3.4.2.</t>
  </si>
  <si>
    <t>Dotacijos turtui įsigyti (27+28)</t>
  </si>
  <si>
    <t>1.3.4.1.1.5.1</t>
  </si>
  <si>
    <t>Dotacija savivaldybės vykdomų projektų nuosavai daliai finansuoti</t>
  </si>
  <si>
    <t>1.3.4.2.1.1.</t>
  </si>
  <si>
    <t>KITOS PAJAMOS (30+34+35+36+37)</t>
  </si>
  <si>
    <t>Turto pajamos(31+32+33)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</si>
  <si>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</si>
  <si>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</si>
  <si>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</si>
  <si>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</si>
  <si>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</si>
  <si>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</si>
  <si>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</si>
  <si>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DOTACIJOS(1+13+26+33)</t>
  </si>
  <si>
    <t xml:space="preserve"> iš jo: Aplinkos apsaugos rėmimo specialioji programa</t>
  </si>
  <si>
    <t xml:space="preserve"> Kreditoriniam įsiskolinimui dengti</t>
  </si>
  <si>
    <t>ES ir kitų fondų projektų  finansavimas</t>
  </si>
  <si>
    <t>iš to sk.: Rytų Europos zoninės asociacijos paplūdimio vyrų tinklinio varžyboms</t>
  </si>
  <si>
    <t xml:space="preserve"> Dotacija ES projektams finansuoti</t>
  </si>
  <si>
    <t>Kelių  priežiūros ir plėtros programa</t>
  </si>
  <si>
    <t>SB lėšos bus panaudotos mažosios architektūros įranginiams</t>
  </si>
  <si>
    <t>Projekto pabaiga perkelta į 2019-09-30</t>
  </si>
  <si>
    <t>2019 m. reikės viso savivaldybės finansavimo - 7,3 tūkst. Eur.</t>
  </si>
  <si>
    <t>Netinkamos išlaidos 6,12 sumokėtos 2017, 2018 m. prieš prasidedant projektui</t>
  </si>
  <si>
    <t>Finansavimas gautas</t>
  </si>
  <si>
    <t>Reikalingas  savivaldybės prisidėjimas 5197,60 eur. Projetas planuojamas pabaigti šiais metais.</t>
  </si>
  <si>
    <r>
      <t xml:space="preserve">Pradėtas 2018 m., SB kofinansavimas - </t>
    </r>
    <r>
      <rPr>
        <sz val="10"/>
        <color indexed="10"/>
        <rFont val="Times New Roman"/>
        <family val="1"/>
      </rPr>
      <t xml:space="preserve">31 proc.  Praiška priduota CPVA, vertinama, neaišku, kiek reikės 2019 m. </t>
    </r>
  </si>
  <si>
    <t xml:space="preserve"> ( Rokiškio rajono savivaldybės tarybos  </t>
  </si>
  <si>
    <t xml:space="preserve">  2019 m.birželio  28 d. sprendimo Nr. TS-</t>
  </si>
  <si>
    <t>redakcija)</t>
  </si>
  <si>
    <t>Dotacijos einamiesiems tikslams (15+23+24)</t>
  </si>
  <si>
    <t>tūkst. Eur</t>
  </si>
  <si>
    <t>Iš to skaičiaus</t>
  </si>
  <si>
    <t>Iš jų:</t>
  </si>
  <si>
    <t>,,Rokiškio Juozo Tūbelio progimnazijos pastato modernizavimas"</t>
  </si>
  <si>
    <t>,,Vertikalios vonios įrengimas viešojoje įstaigoje Rokiškio rajono ligoninėje"</t>
  </si>
  <si>
    <t xml:space="preserve">„Ledo ritulio aikštelės stoginės M. Riomerio g. 1, Rokiškio mieste statyba“ </t>
  </si>
  <si>
    <t>„Bendruomeninių vaikų globos namų ir vaikų dienos centrų tinklo plėtra Rokiškio rajone"</t>
  </si>
  <si>
    <t xml:space="preserve">,,Pandėlio gimnazijos sporto salės atnaujinimas" </t>
  </si>
  <si>
    <t>,,Juodupės miestelio gyvenamosios vietovės atnaujinimas"</t>
  </si>
  <si>
    <t>,,Obelių miesto gyvenamosios vietovės atnaujinimas"</t>
  </si>
  <si>
    <t>,,Rokiškio miesto teritorijų kraštovaizdžio formavimas ir ekologinės būklės gerinimas“</t>
  </si>
  <si>
    <t>,,Salų dvaro sodybos rūmų kapitalinis remontas"</t>
  </si>
  <si>
    <t>,,Rokiškio rajono Panemunėlio geležinkelio stoties gyvenvietės paviršinio vandens sutvarkymas ir su juo susijusios infrastruktūros rekonstravimas"</t>
  </si>
  <si>
    <t>,,Rokiškio rajono Čedasų, Salų miestelių ir Lailūnų kaimo vietovių paviršinio vandens sutvarkymas ir su juo susijusios infrastruktūros rekonstravimas“</t>
  </si>
  <si>
    <t>,,Vaikų ir jaunimo neformalaus ugdymosi galimybių plėtra Rokiškio rajone"</t>
  </si>
  <si>
    <t>,,Ugdymo aplinkos modernizavimas Rokiškio J. Tumo-Vaižganto gimnazijoje bei Rokiškio J. Tūbelio progimnazijoje"</t>
  </si>
  <si>
    <t>,,Rokiškio l.-d. „Pumpurėlis“ pastato vidaus patalpų  ir ugdymo aplinkos modernizavimas"</t>
  </si>
  <si>
    <t>,,Sveikos gyvensenos skatinimas Rokiškio rajone"</t>
  </si>
  <si>
    <t xml:space="preserve">,,Priemonių, gerinančių ambulatorinių sveikatos priežiūros paslaugų prieinamumą tuberkulioze sergantiems asmenims, įgyvendinimas Rokiškio rajono savivaldybėje" </t>
  </si>
  <si>
    <t>,,Priklausomybės nuo opioidų pakaitinio gydymo kabineto įrengimas VšĮ  Rokiškio psichikos sveikatos centre"</t>
  </si>
  <si>
    <t>,,VŠĮ Rokiškio pirminės asmens sveikatos priežiūros centro veiklos efektyvumo didinimas, gerinant teikiamų paslaugų kokybę ir prieinamumą"</t>
  </si>
  <si>
    <t>,,Pėsčiųjų ir dviračių takų plėtra Rokiškio miesto Vilties ir Aušros g."</t>
  </si>
  <si>
    <t>,,Rokiškio J. Keliuočio viešosios bibliotekos pastato Rokiškis, Nepriklausomybės a. 16, ir kiemo rekonstravimas bei modernizavimas ir priestato statyba"</t>
  </si>
  <si>
    <t>,,Socialinių paslaugų kokybės ir prieinamumo gerinimas Vidurio Baltijos regione (projekto vykdytojas - VšĮ Rokiškio jaunimo centras)"</t>
  </si>
  <si>
    <t>,,Tvarios, bendraujančios ir aktyvios Viesytės ir Rokiškio bendruomenės/V-R bendruomenės Nr. LLI-295"</t>
  </si>
  <si>
    <t>„Viešojo saugumo gerinimas ir apsauga pasienio regionuose Latvijoje ir Lietuvoje"</t>
  </si>
  <si>
    <t>,,Interaktyvi edukacinė erdvė- efektyvus integracijos būdas socialiai remtinų šeimų vaikams"</t>
  </si>
  <si>
    <t xml:space="preserve">,,Pandėlio krašto  kultūrinio lauko  aktualizavimas  inovacijų kontekste" </t>
  </si>
  <si>
    <t>,,Dvarų ir pilių parkų išsaugojimas ir vystymas"</t>
  </si>
  <si>
    <t>,,Versli biblioteka /Verslo rėmimo sistemų sukūrimas ir prienamumas" (projekto vykdytojas - Rokiškio rajono savivaldybės Juozo Keliuočio viešoji biblioteka)</t>
  </si>
  <si>
    <t>,,Neformaliojo suaugusiųjų švietimo teikėjų strateginio mąstymo ir pokyčių valdymo kompetencijų stirpinimas (teikėjas - Rokiškio švietimo centras, partneriai - Rokiškio r. savivaldybės visuomenės sveikatos biuras, Rokiškio krašto muziejus)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</si>
  <si>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</si>
  <si>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,,Geriatrijos dienos stacionaro ir konsultacinių kabinetų įkūrimas bei aprūpinimas reikiama įranga ir baldais VŠĮ Rokiškio rajono ligoninėje"</t>
  </si>
  <si>
    <t xml:space="preserve">,,Atsinaujinančių energijos šaltinių diegimas Rokiškio Juozo Tumo-Vaižganto gimnazijoje" </t>
  </si>
  <si>
    <t>,,Atsinaujinančių energijos šaltinių diegimas VšĮ Rokiškio rajono ligoninėje"</t>
  </si>
  <si>
    <t>,,Atsinaujinančių energijos šaltinių diegimas VšĮ Rokiškio pirminės asmens sveikatos priežiūros centre"</t>
  </si>
  <si>
    <t>Rokiškio Juozo Tumo Vaižganto gimnazijos Erasmus+ KA-2 projektas ,,Tobulėjantys mokytojai - geresnė mokykla" (2018-2020)</t>
  </si>
  <si>
    <t xml:space="preserve"> „Rokiškio miesto kultūros paslaugų infrastruktūros gerinimas“ (pareiškėjas -Rokiškio kultūros centras)</t>
  </si>
  <si>
    <t>„Rokiškio rajono vaikų sveiko ir aktyvaus gyvenimo būdo skatinimas“ ( pareiškėjas - asociacija „Veiklus pilietis“, partneris - Rokiškio r. savivaldybės adinistracija)</t>
  </si>
  <si>
    <t>Ugniagesių savanorių priešgaisrinės apsaugos ir gelbėjimo paslaugų skatinimas Rokiškio rajone (pareiškėjas - Rokiškio rajono savanorių ugniagesių draugija)</t>
  </si>
  <si>
    <t>,,STEAM centras - erdvė tobulėti" (pareiškėjas - VšĮ ,,Rokiškio šiuolaikinė mokykla" )</t>
  </si>
  <si>
    <t xml:space="preserve">Finansuojamas valstybės mastu </t>
  </si>
  <si>
    <t xml:space="preserve">Bus gautos ŠMMS ministerijos programos lėšos 2019 m. </t>
  </si>
  <si>
    <t>Projektas baigiamas vykdyti 2019-07-30</t>
  </si>
  <si>
    <t>Projektas bus baigtas vykdyti 2020 m.</t>
  </si>
  <si>
    <t xml:space="preserve">Reikės apyvartinių lėšų iš SB projektui įgyvendinti, lėšos bus grąžintos 2020 m. </t>
  </si>
  <si>
    <t xml:space="preserve">Reikės visam projektui apyvartinių lėšų iš SB projektui įvykdyti, lėšos bus grąžintos 2019-2020 m. </t>
  </si>
  <si>
    <t xml:space="preserve">Iš ERDF gautas 1-ojo MP finansavimas, todėl apyvartinių lėšų 2019 m. nebereikės, savivaldybei apyvartinės lėšos bus grąžintos 2019-2020 m. </t>
  </si>
  <si>
    <t>2019 m. grąžinta 19,8 tūkst.Eur, 2019 m. laukiama paskutinio MP finansavimo</t>
  </si>
  <si>
    <r>
      <t>Reikalingos avansinės lėšos, kurios bus grąžintos pasibaigus projektui (Erasmus programa</t>
    </r>
    <r>
      <rPr>
        <sz val="10"/>
        <rFont val="Times New Roman"/>
        <family val="1"/>
      </rPr>
      <t>)</t>
    </r>
  </si>
  <si>
    <t xml:space="preserve">Paraiška bus teikiama Klimato kaitos specialiosios programos lėšoms gauti (neaišku, ar bus finansavimas 2019 m.) </t>
  </si>
  <si>
    <t xml:space="preserve">Paraiška bus teikiama Klimato kaitos specialiosios programos lėšoms gauti (neaišku, ar bus finansavimas 2019 m.)  </t>
  </si>
  <si>
    <t xml:space="preserve">Pateikta paraiška Klimato kaitos specialiosios programos lėšoms gauti (neaišku, ar bus finansavimas 2019 m.)  </t>
  </si>
  <si>
    <t xml:space="preserve">Finansavimas gautas (2019 m. projekto pabaiga 2020 m. vasario 29 d.) </t>
  </si>
  <si>
    <t xml:space="preserve">Paraiška pateikta priemonės NR 08.4.2-ESFA-K-629 „Bendradarbiavimo skatinimas sveikatos netolygumų mažinimo srityje“ ES finansavimui gauti, savivaldybės indėlis - 5 proc. </t>
  </si>
  <si>
    <t>L.-d. ,,Nykštukas"</t>
  </si>
  <si>
    <t>L.-d. ,,Pumpurėlis"</t>
  </si>
  <si>
    <t>Juodupės l.-d.</t>
  </si>
  <si>
    <t>Obelių l.-d.</t>
  </si>
  <si>
    <t>L.-d. ,,Varpelis"</t>
  </si>
  <si>
    <t>J. Tumo-Vaižganto gimnazija</t>
  </si>
  <si>
    <t>Kamajų A. Strazdo gimnazija</t>
  </si>
  <si>
    <t>Sumos (tūkst.eurų)</t>
  </si>
  <si>
    <t>Projekto vertė iš viso, tūkst. eurų</t>
  </si>
  <si>
    <t xml:space="preserve"> Iš jų:</t>
  </si>
  <si>
    <t xml:space="preserve">              </t>
  </si>
  <si>
    <t xml:space="preserve">Rokiškio rajono savivaldybės tarybos  </t>
  </si>
  <si>
    <t xml:space="preserve">                        </t>
  </si>
  <si>
    <t xml:space="preserve">                                                                                                  </t>
  </si>
  <si>
    <t>2019 m.vasario 20 d. sprendimo Nr. TS-16 1 priedas</t>
  </si>
  <si>
    <t xml:space="preserve">                    </t>
  </si>
  <si>
    <t xml:space="preserve">( Rokiškio rajono savivaldybės tarybos  </t>
  </si>
  <si>
    <t xml:space="preserve">2019 m.birželio  28 d. sprendimo Nr. TS- </t>
  </si>
  <si>
    <t xml:space="preserve">                                            </t>
  </si>
  <si>
    <t xml:space="preserve">               </t>
  </si>
  <si>
    <t xml:space="preserve">                                                            </t>
  </si>
  <si>
    <t xml:space="preserve">                                                                                                 </t>
  </si>
  <si>
    <t>2019 m.vasario 20 d. sprendimo Nr. TS-16  3 priedas</t>
  </si>
  <si>
    <t xml:space="preserve">                                                       </t>
  </si>
  <si>
    <t xml:space="preserve">( Rokiškio rajono savivaldybės tarybos </t>
  </si>
  <si>
    <t xml:space="preserve">                                                      </t>
  </si>
  <si>
    <t xml:space="preserve">                                                                 </t>
  </si>
  <si>
    <t>2019 m.birželio  28 d. sprendimo Nr. TS-      pakeitimai)</t>
  </si>
  <si>
    <t>2019 m. birželio 28 d. sprendimo Nr.TS-   pakeitimai)</t>
  </si>
  <si>
    <t>2019 m. birželio 28 d. sprendimo Nr.TS-    pakeitimai)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</si>
</sst>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1" fillId="0" borderId="0">
      <alignment/>
      <protection/>
    </xf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/>
    </xf>
    <xf numFmtId="178" fontId="0" fillId="33" borderId="16" xfId="0" applyNumberForma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left" vertical="center" wrapText="1"/>
      <protection/>
    </xf>
    <xf numFmtId="178" fontId="0" fillId="0" borderId="25" xfId="0" applyNumberFormat="1" applyFont="1" applyBorder="1" applyAlignment="1">
      <alignment/>
    </xf>
    <xf numFmtId="0" fontId="0" fillId="0" borderId="21" xfId="57" applyFont="1" applyBorder="1" applyAlignment="1">
      <alignment horizontal="center" vertical="center" wrapText="1"/>
      <protection/>
    </xf>
    <xf numFmtId="178" fontId="0" fillId="0" borderId="26" xfId="0" applyNumberFormat="1" applyFont="1" applyBorder="1" applyAlignment="1">
      <alignment/>
    </xf>
    <xf numFmtId="178" fontId="0" fillId="0" borderId="22" xfId="57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/>
    </xf>
    <xf numFmtId="178" fontId="0" fillId="0" borderId="22" xfId="0" applyNumberFormat="1" applyFont="1" applyBorder="1" applyAlignment="1">
      <alignment/>
    </xf>
    <xf numFmtId="0" fontId="0" fillId="0" borderId="22" xfId="57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/>
    </xf>
    <xf numFmtId="0" fontId="6" fillId="0" borderId="24" xfId="0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0" fillId="0" borderId="22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/>
    </xf>
    <xf numFmtId="178" fontId="0" fillId="34" borderId="22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6" fillId="34" borderId="22" xfId="0" applyNumberFormat="1" applyFont="1" applyFill="1" applyBorder="1" applyAlignment="1">
      <alignment/>
    </xf>
    <xf numFmtId="0" fontId="0" fillId="0" borderId="27" xfId="0" applyFont="1" applyBorder="1" applyAlignment="1">
      <alignment vertical="top"/>
    </xf>
    <xf numFmtId="178" fontId="0" fillId="0" borderId="22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33" borderId="26" xfId="0" applyNumberFormat="1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178" fontId="6" fillId="0" borderId="26" xfId="0" applyNumberFormat="1" applyFont="1" applyBorder="1" applyAlignment="1">
      <alignment vertical="top" wrapText="1"/>
    </xf>
    <xf numFmtId="0" fontId="6" fillId="0" borderId="30" xfId="0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34" borderId="24" xfId="0" applyFont="1" applyFill="1" applyBorder="1" applyAlignment="1">
      <alignment/>
    </xf>
    <xf numFmtId="0" fontId="6" fillId="0" borderId="37" xfId="0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39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6" fillId="33" borderId="42" xfId="0" applyNumberFormat="1" applyFont="1" applyFill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5" xfId="57" applyFont="1" applyBorder="1" applyAlignment="1">
      <alignment horizontal="center" vertical="center" wrapText="1"/>
      <protection/>
    </xf>
    <xf numFmtId="0" fontId="8" fillId="0" borderId="45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8" fillId="0" borderId="10" xfId="0" applyFont="1" applyBorder="1" applyAlignment="1">
      <alignment wrapText="1"/>
    </xf>
    <xf numFmtId="178" fontId="6" fillId="0" borderId="41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0" fontId="0" fillId="0" borderId="47" xfId="0" applyBorder="1" applyAlignment="1">
      <alignment vertical="top"/>
    </xf>
    <xf numFmtId="0" fontId="6" fillId="0" borderId="47" xfId="57" applyFont="1" applyBorder="1" applyAlignment="1">
      <alignment horizontal="left" vertical="center" wrapText="1"/>
      <protection/>
    </xf>
    <xf numFmtId="178" fontId="6" fillId="0" borderId="48" xfId="0" applyNumberFormat="1" applyFont="1" applyBorder="1" applyAlignment="1">
      <alignment/>
    </xf>
    <xf numFmtId="0" fontId="0" fillId="0" borderId="20" xfId="57" applyFont="1" applyBorder="1" applyAlignment="1">
      <alignment horizontal="center" vertical="center" wrapText="1"/>
      <protection/>
    </xf>
    <xf numFmtId="178" fontId="6" fillId="0" borderId="49" xfId="57" applyNumberFormat="1" applyFont="1" applyBorder="1" applyAlignment="1">
      <alignment horizontal="right" vertical="center" wrapText="1"/>
      <protection/>
    </xf>
    <xf numFmtId="178" fontId="6" fillId="0" borderId="50" xfId="57" applyNumberFormat="1" applyFont="1" applyBorder="1" applyAlignment="1">
      <alignment horizontal="right" vertical="center" wrapText="1"/>
      <protection/>
    </xf>
    <xf numFmtId="178" fontId="6" fillId="0" borderId="51" xfId="57" applyNumberFormat="1" applyFont="1" applyBorder="1" applyAlignment="1">
      <alignment horizontal="right" vertical="center" wrapText="1"/>
      <protection/>
    </xf>
    <xf numFmtId="178" fontId="6" fillId="0" borderId="5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0" fillId="0" borderId="24" xfId="0" applyBorder="1" applyAlignment="1">
      <alignment vertical="top"/>
    </xf>
    <xf numFmtId="178" fontId="0" fillId="34" borderId="22" xfId="0" applyNumberFormat="1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28" xfId="0" applyNumberFormat="1" applyBorder="1" applyAlignment="1">
      <alignment/>
    </xf>
    <xf numFmtId="178" fontId="11" fillId="0" borderId="26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19" fillId="0" borderId="24" xfId="0" applyFont="1" applyBorder="1" applyAlignment="1">
      <alignment wrapText="1"/>
    </xf>
    <xf numFmtId="178" fontId="0" fillId="0" borderId="27" xfId="0" applyNumberFormat="1" applyBorder="1" applyAlignment="1">
      <alignment/>
    </xf>
    <xf numFmtId="0" fontId="9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37" xfId="0" applyBorder="1" applyAlignment="1">
      <alignment vertical="top"/>
    </xf>
    <xf numFmtId="178" fontId="0" fillId="0" borderId="11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61" xfId="0" applyNumberFormat="1" applyBorder="1" applyAlignment="1">
      <alignment/>
    </xf>
    <xf numFmtId="0" fontId="19" fillId="0" borderId="24" xfId="0" applyFont="1" applyBorder="1" applyAlignment="1">
      <alignment/>
    </xf>
    <xf numFmtId="0" fontId="0" fillId="0" borderId="30" xfId="0" applyBorder="1" applyAlignment="1">
      <alignment vertical="top"/>
    </xf>
    <xf numFmtId="178" fontId="0" fillId="0" borderId="19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38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40" xfId="0" applyNumberFormat="1" applyFont="1" applyFill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0" xfId="0" applyNumberFormat="1" applyBorder="1" applyAlignment="1">
      <alignment/>
    </xf>
    <xf numFmtId="0" fontId="6" fillId="0" borderId="17" xfId="0" applyFont="1" applyBorder="1" applyAlignment="1">
      <alignment wrapText="1"/>
    </xf>
    <xf numFmtId="178" fontId="6" fillId="0" borderId="63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6" fillId="33" borderId="22" xfId="0" applyNumberFormat="1" applyFont="1" applyFill="1" applyBorder="1" applyAlignment="1">
      <alignment/>
    </xf>
    <xf numFmtId="178" fontId="0" fillId="33" borderId="26" xfId="0" applyNumberFormat="1" applyFont="1" applyFill="1" applyBorder="1" applyAlignment="1">
      <alignment/>
    </xf>
    <xf numFmtId="178" fontId="0" fillId="33" borderId="22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34" borderId="53" xfId="0" applyFont="1" applyFill="1" applyBorder="1" applyAlignment="1">
      <alignment/>
    </xf>
    <xf numFmtId="0" fontId="9" fillId="34" borderId="53" xfId="0" applyFont="1" applyFill="1" applyBorder="1" applyAlignment="1">
      <alignment vertical="top" wrapText="1"/>
    </xf>
    <xf numFmtId="0" fontId="10" fillId="0" borderId="24" xfId="0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vertical="top" wrapText="1"/>
    </xf>
    <xf numFmtId="0" fontId="9" fillId="34" borderId="24" xfId="0" applyFont="1" applyFill="1" applyBorder="1" applyAlignment="1">
      <alignment vertical="top" wrapText="1"/>
    </xf>
    <xf numFmtId="178" fontId="0" fillId="0" borderId="26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6" fillId="0" borderId="22" xfId="0" applyNumberFormat="1" applyFon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0" fillId="0" borderId="25" xfId="0" applyNumberFormat="1" applyBorder="1" applyAlignment="1">
      <alignment wrapText="1"/>
    </xf>
    <xf numFmtId="178" fontId="0" fillId="34" borderId="22" xfId="0" applyNumberFormat="1" applyFill="1" applyBorder="1" applyAlignment="1">
      <alignment wrapText="1"/>
    </xf>
    <xf numFmtId="178" fontId="0" fillId="0" borderId="22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178" fontId="0" fillId="0" borderId="26" xfId="0" applyNumberForma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8" fontId="0" fillId="0" borderId="27" xfId="0" applyNumberFormat="1" applyFont="1" applyBorder="1" applyAlignment="1">
      <alignment/>
    </xf>
    <xf numFmtId="0" fontId="0" fillId="34" borderId="30" xfId="0" applyFont="1" applyFill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0" fillId="0" borderId="53" xfId="0" applyBorder="1" applyAlignment="1">
      <alignment vertical="top"/>
    </xf>
    <xf numFmtId="0" fontId="6" fillId="0" borderId="18" xfId="0" applyFont="1" applyBorder="1" applyAlignment="1">
      <alignment/>
    </xf>
    <xf numFmtId="178" fontId="6" fillId="0" borderId="58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0" fillId="0" borderId="27" xfId="0" applyBorder="1" applyAlignment="1">
      <alignment vertical="top"/>
    </xf>
    <xf numFmtId="0" fontId="9" fillId="0" borderId="27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178" fontId="0" fillId="0" borderId="49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64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6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8" fontId="6" fillId="0" borderId="50" xfId="0" applyNumberFormat="1" applyFont="1" applyBorder="1" applyAlignment="1">
      <alignment/>
    </xf>
    <xf numFmtId="178" fontId="2" fillId="0" borderId="67" xfId="0" applyNumberFormat="1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wrapText="1"/>
    </xf>
    <xf numFmtId="178" fontId="0" fillId="0" borderId="68" xfId="0" applyNumberFormat="1" applyFont="1" applyFill="1" applyBorder="1" applyAlignment="1" applyProtection="1">
      <alignment/>
      <protection/>
    </xf>
    <xf numFmtId="178" fontId="0" fillId="0" borderId="68" xfId="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0" fillId="33" borderId="25" xfId="0" applyNumberFormat="1" applyFont="1" applyFill="1" applyBorder="1" applyAlignment="1">
      <alignment/>
    </xf>
    <xf numFmtId="178" fontId="0" fillId="33" borderId="22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6" fillId="33" borderId="22" xfId="0" applyNumberFormat="1" applyFont="1" applyFill="1" applyBorder="1" applyAlignment="1">
      <alignment horizontal="right"/>
    </xf>
    <xf numFmtId="178" fontId="6" fillId="33" borderId="21" xfId="0" applyNumberFormat="1" applyFont="1" applyFill="1" applyBorder="1" applyAlignment="1">
      <alignment/>
    </xf>
    <xf numFmtId="178" fontId="6" fillId="33" borderId="25" xfId="0" applyNumberFormat="1" applyFont="1" applyFill="1" applyBorder="1" applyAlignment="1">
      <alignment/>
    </xf>
    <xf numFmtId="178" fontId="6" fillId="33" borderId="22" xfId="0" applyNumberFormat="1" applyFont="1" applyFill="1" applyBorder="1" applyAlignment="1">
      <alignment/>
    </xf>
    <xf numFmtId="178" fontId="6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 vertical="top"/>
    </xf>
    <xf numFmtId="0" fontId="0" fillId="33" borderId="27" xfId="0" applyFont="1" applyFill="1" applyBorder="1" applyAlignment="1">
      <alignment/>
    </xf>
    <xf numFmtId="0" fontId="9" fillId="33" borderId="69" xfId="0" applyNumberFormat="1" applyFont="1" applyFill="1" applyBorder="1" applyAlignment="1" applyProtection="1">
      <alignment/>
      <protection/>
    </xf>
    <xf numFmtId="0" fontId="6" fillId="33" borderId="27" xfId="0" applyFont="1" applyFill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6" fillId="0" borderId="27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53" xfId="0" applyFont="1" applyFill="1" applyBorder="1" applyAlignment="1">
      <alignment wrapText="1"/>
    </xf>
    <xf numFmtId="0" fontId="6" fillId="33" borderId="65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27" xfId="0" applyFont="1" applyBorder="1" applyAlignment="1">
      <alignment horizontal="left"/>
    </xf>
    <xf numFmtId="178" fontId="6" fillId="33" borderId="26" xfId="0" applyNumberFormat="1" applyFont="1" applyFill="1" applyBorder="1" applyAlignment="1">
      <alignment horizontal="right"/>
    </xf>
    <xf numFmtId="0" fontId="1" fillId="0" borderId="70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3" fillId="33" borderId="38" xfId="43" applyFont="1" applyFill="1" applyBorder="1" applyAlignment="1">
      <alignment horizontal="center"/>
      <protection/>
    </xf>
    <xf numFmtId="0" fontId="3" fillId="33" borderId="39" xfId="43" applyFont="1" applyFill="1" applyBorder="1" applyAlignment="1">
      <alignment wrapText="1"/>
      <protection/>
    </xf>
    <xf numFmtId="178" fontId="6" fillId="0" borderId="48" xfId="0" applyNumberFormat="1" applyFont="1" applyFill="1" applyBorder="1" applyAlignment="1">
      <alignment/>
    </xf>
    <xf numFmtId="178" fontId="6" fillId="0" borderId="50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6" fillId="0" borderId="49" xfId="0" applyNumberFormat="1" applyFont="1" applyFill="1" applyBorder="1" applyAlignment="1">
      <alignment/>
    </xf>
    <xf numFmtId="178" fontId="0" fillId="0" borderId="51" xfId="0" applyNumberFormat="1" applyFont="1" applyFill="1" applyBorder="1" applyAlignment="1">
      <alignment/>
    </xf>
    <xf numFmtId="178" fontId="6" fillId="0" borderId="51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178" fontId="10" fillId="0" borderId="22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center" vertical="top" wrapText="1"/>
    </xf>
    <xf numFmtId="0" fontId="3" fillId="33" borderId="19" xfId="43" applyFont="1" applyFill="1" applyBorder="1" applyAlignment="1">
      <alignment horizontal="center"/>
      <protection/>
    </xf>
    <xf numFmtId="0" fontId="3" fillId="33" borderId="22" xfId="43" applyFont="1" applyFill="1" applyBorder="1" applyAlignment="1">
      <alignment horizontal="center" wrapText="1"/>
      <protection/>
    </xf>
    <xf numFmtId="0" fontId="3" fillId="33" borderId="16" xfId="43" applyFont="1" applyFill="1" applyBorder="1" applyAlignment="1">
      <alignment horizontal="center" wrapText="1"/>
      <protection/>
    </xf>
    <xf numFmtId="0" fontId="3" fillId="33" borderId="25" xfId="43" applyFont="1" applyFill="1" applyBorder="1" applyAlignment="1">
      <alignment horizontal="center" wrapText="1"/>
      <protection/>
    </xf>
    <xf numFmtId="0" fontId="3" fillId="33" borderId="32" xfId="43" applyFont="1" applyFill="1" applyBorder="1" applyAlignment="1">
      <alignment horizontal="center" wrapText="1"/>
      <protection/>
    </xf>
    <xf numFmtId="0" fontId="6" fillId="33" borderId="71" xfId="0" applyFont="1" applyFill="1" applyBorder="1" applyAlignment="1">
      <alignment horizontal="center"/>
    </xf>
    <xf numFmtId="2" fontId="16" fillId="33" borderId="19" xfId="0" applyNumberFormat="1" applyFont="1" applyFill="1" applyBorder="1" applyAlignment="1">
      <alignment/>
    </xf>
    <xf numFmtId="2" fontId="16" fillId="33" borderId="38" xfId="0" applyNumberFormat="1" applyFont="1" applyFill="1" applyBorder="1" applyAlignment="1">
      <alignment/>
    </xf>
    <xf numFmtId="2" fontId="16" fillId="33" borderId="39" xfId="0" applyNumberFormat="1" applyFont="1" applyFill="1" applyBorder="1" applyAlignment="1">
      <alignment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26" xfId="0" applyFill="1" applyBorder="1" applyAlignment="1">
      <alignment/>
    </xf>
    <xf numFmtId="178" fontId="6" fillId="33" borderId="22" xfId="57" applyNumberFormat="1" applyFont="1" applyFill="1" applyBorder="1" applyAlignment="1">
      <alignment horizontal="center"/>
      <protection/>
    </xf>
    <xf numFmtId="0" fontId="0" fillId="33" borderId="25" xfId="0" applyFill="1" applyBorder="1" applyAlignment="1">
      <alignment/>
    </xf>
    <xf numFmtId="178" fontId="0" fillId="33" borderId="22" xfId="0" applyNumberFormat="1" applyFill="1" applyBorder="1" applyAlignment="1">
      <alignment horizontal="center"/>
    </xf>
    <xf numFmtId="178" fontId="0" fillId="33" borderId="16" xfId="0" applyNumberForma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6" fillId="33" borderId="46" xfId="0" applyFont="1" applyFill="1" applyBorder="1" applyAlignment="1">
      <alignment/>
    </xf>
    <xf numFmtId="178" fontId="6" fillId="33" borderId="40" xfId="57" applyNumberFormat="1" applyFont="1" applyFill="1" applyBorder="1" applyAlignment="1">
      <alignment horizontal="center"/>
      <protection/>
    </xf>
    <xf numFmtId="178" fontId="6" fillId="33" borderId="40" xfId="0" applyNumberFormat="1" applyFont="1" applyFill="1" applyBorder="1" applyAlignment="1">
      <alignment horizontal="center"/>
    </xf>
    <xf numFmtId="178" fontId="6" fillId="33" borderId="4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8" fontId="6" fillId="33" borderId="34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72" xfId="0" applyNumberFormat="1" applyFont="1" applyFill="1" applyBorder="1" applyAlignment="1" applyProtection="1">
      <alignment horizontal="center" vertical="center" wrapText="1"/>
      <protection/>
    </xf>
    <xf numFmtId="0" fontId="8" fillId="33" borderId="72" xfId="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NumberFormat="1" applyFont="1" applyFill="1" applyBorder="1" applyAlignment="1" applyProtection="1">
      <alignment vertical="top"/>
      <protection/>
    </xf>
    <xf numFmtId="0" fontId="18" fillId="33" borderId="73" xfId="0" applyNumberFormat="1" applyFont="1" applyFill="1" applyBorder="1" applyAlignment="1" applyProtection="1">
      <alignment wrapText="1"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6" fillId="33" borderId="40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0" fontId="0" fillId="33" borderId="79" xfId="0" applyNumberFormat="1" applyFont="1" applyFill="1" applyBorder="1" applyAlignment="1" applyProtection="1">
      <alignment vertical="top"/>
      <protection/>
    </xf>
    <xf numFmtId="178" fontId="6" fillId="33" borderId="80" xfId="0" applyNumberFormat="1" applyFont="1" applyFill="1" applyBorder="1" applyAlignment="1" applyProtection="1">
      <alignment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6" fillId="33" borderId="82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178" fontId="6" fillId="33" borderId="86" xfId="0" applyNumberFormat="1" applyFont="1" applyFill="1" applyBorder="1" applyAlignment="1" applyProtection="1">
      <alignment/>
      <protection/>
    </xf>
    <xf numFmtId="178" fontId="6" fillId="33" borderId="8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0" fontId="6" fillId="33" borderId="79" xfId="0" applyNumberFormat="1" applyFont="1" applyFill="1" applyBorder="1" applyAlignment="1" applyProtection="1">
      <alignment/>
      <protection/>
    </xf>
    <xf numFmtId="178" fontId="6" fillId="33" borderId="68" xfId="0" applyNumberFormat="1" applyFont="1" applyFill="1" applyBorder="1" applyAlignment="1" applyProtection="1">
      <alignment/>
      <protection/>
    </xf>
    <xf numFmtId="0" fontId="0" fillId="33" borderId="69" xfId="0" applyNumberFormat="1" applyFont="1" applyFill="1" applyBorder="1" applyAlignment="1" applyProtection="1">
      <alignment vertical="top"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0" fontId="6" fillId="33" borderId="69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0" fillId="33" borderId="90" xfId="0" applyNumberFormat="1" applyFont="1" applyFill="1" applyBorder="1" applyAlignment="1" applyProtection="1">
      <alignment/>
      <protection/>
    </xf>
    <xf numFmtId="178" fontId="6" fillId="33" borderId="89" xfId="0" applyNumberFormat="1" applyFont="1" applyFill="1" applyBorder="1" applyAlignment="1" applyProtection="1">
      <alignment/>
      <protection/>
    </xf>
    <xf numFmtId="178" fontId="6" fillId="33" borderId="88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91" xfId="0" applyNumberFormat="1" applyFont="1" applyFill="1" applyBorder="1" applyAlignment="1" applyProtection="1">
      <alignment/>
      <protection/>
    </xf>
    <xf numFmtId="0" fontId="9" fillId="33" borderId="69" xfId="0" applyNumberFormat="1" applyFont="1" applyFill="1" applyBorder="1" applyAlignment="1" applyProtection="1">
      <alignment wrapText="1"/>
      <protection/>
    </xf>
    <xf numFmtId="178" fontId="9" fillId="33" borderId="68" xfId="0" applyNumberFormat="1" applyFont="1" applyFill="1" applyBorder="1" applyAlignment="1" applyProtection="1">
      <alignment/>
      <protection/>
    </xf>
    <xf numFmtId="178" fontId="9" fillId="33" borderId="84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6" fillId="33" borderId="92" xfId="0" applyNumberFormat="1" applyFont="1" applyFill="1" applyBorder="1" applyAlignment="1" applyProtection="1">
      <alignment/>
      <protection/>
    </xf>
    <xf numFmtId="178" fontId="0" fillId="33" borderId="93" xfId="0" applyNumberFormat="1" applyFont="1" applyFill="1" applyBorder="1" applyAlignment="1" applyProtection="1">
      <alignment/>
      <protection/>
    </xf>
    <xf numFmtId="178" fontId="6" fillId="33" borderId="94" xfId="0" applyNumberFormat="1" applyFont="1" applyFill="1" applyBorder="1" applyAlignment="1" applyProtection="1">
      <alignment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0" fontId="6" fillId="33" borderId="69" xfId="0" applyNumberFormat="1" applyFont="1" applyFill="1" applyBorder="1" applyAlignment="1" applyProtection="1">
      <alignment horizontal="left"/>
      <protection/>
    </xf>
    <xf numFmtId="0" fontId="6" fillId="33" borderId="99" xfId="0" applyNumberFormat="1" applyFont="1" applyFill="1" applyBorder="1" applyAlignment="1" applyProtection="1">
      <alignment wrapText="1"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0" fillId="33" borderId="86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0" fontId="18" fillId="33" borderId="73" xfId="0" applyNumberFormat="1" applyFont="1" applyFill="1" applyBorder="1" applyAlignment="1" applyProtection="1">
      <alignment horizontal="left" vertical="center" wrapText="1"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 wrapText="1"/>
      <protection/>
    </xf>
    <xf numFmtId="178" fontId="0" fillId="33" borderId="91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0" fontId="18" fillId="33" borderId="92" xfId="0" applyNumberFormat="1" applyFont="1" applyFill="1" applyBorder="1" applyAlignment="1" applyProtection="1">
      <alignment wrapText="1"/>
      <protection/>
    </xf>
    <xf numFmtId="0" fontId="6" fillId="33" borderId="103" xfId="0" applyNumberFormat="1" applyFont="1" applyFill="1" applyBorder="1" applyAlignment="1" applyProtection="1">
      <alignment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6" fillId="33" borderId="50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178" fontId="0" fillId="33" borderId="107" xfId="0" applyNumberFormat="1" applyFont="1" applyFill="1" applyBorder="1" applyAlignment="1" applyProtection="1">
      <alignment/>
      <protection/>
    </xf>
    <xf numFmtId="178" fontId="6" fillId="33" borderId="108" xfId="0" applyNumberFormat="1" applyFont="1" applyFill="1" applyBorder="1" applyAlignment="1" applyProtection="1">
      <alignment/>
      <protection/>
    </xf>
    <xf numFmtId="0" fontId="6" fillId="33" borderId="73" xfId="0" applyNumberFormat="1" applyFont="1" applyFill="1" applyBorder="1" applyAlignment="1" applyProtection="1">
      <alignment/>
      <protection/>
    </xf>
    <xf numFmtId="178" fontId="6" fillId="33" borderId="109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5" borderId="12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176" fontId="1" fillId="35" borderId="12" xfId="0" applyNumberFormat="1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top" wrapText="1"/>
    </xf>
    <xf numFmtId="176" fontId="2" fillId="35" borderId="12" xfId="0" applyNumberFormat="1" applyFont="1" applyFill="1" applyBorder="1" applyAlignment="1">
      <alignment horizontal="center" vertical="top" wrapText="1"/>
    </xf>
    <xf numFmtId="182" fontId="2" fillId="33" borderId="12" xfId="0" applyNumberFormat="1" applyFont="1" applyFill="1" applyBorder="1" applyAlignment="1">
      <alignment horizontal="center" vertical="top" wrapText="1"/>
    </xf>
    <xf numFmtId="178" fontId="0" fillId="0" borderId="110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78" fontId="0" fillId="0" borderId="12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9" fillId="0" borderId="27" xfId="0" applyFont="1" applyFill="1" applyBorder="1" applyAlignment="1">
      <alignment wrapText="1"/>
    </xf>
    <xf numFmtId="0" fontId="9" fillId="33" borderId="53" xfId="0" applyFont="1" applyFill="1" applyBorder="1" applyAlignment="1">
      <alignment wrapText="1"/>
    </xf>
    <xf numFmtId="178" fontId="15" fillId="33" borderId="68" xfId="0" applyNumberFormat="1" applyFont="1" applyFill="1" applyBorder="1" applyAlignment="1" applyProtection="1">
      <alignment/>
      <protection/>
    </xf>
    <xf numFmtId="178" fontId="9" fillId="33" borderId="89" xfId="0" applyNumberFormat="1" applyFont="1" applyFill="1" applyBorder="1" applyAlignment="1" applyProtection="1">
      <alignment/>
      <protection/>
    </xf>
    <xf numFmtId="0" fontId="0" fillId="33" borderId="29" xfId="0" applyFont="1" applyFill="1" applyBorder="1" applyAlignment="1">
      <alignment wrapText="1"/>
    </xf>
    <xf numFmtId="0" fontId="0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/>
      <protection/>
    </xf>
    <xf numFmtId="0" fontId="6" fillId="0" borderId="0" xfId="48" applyFont="1" applyAlignment="1">
      <alignment wrapText="1"/>
      <protection/>
    </xf>
    <xf numFmtId="0" fontId="3" fillId="33" borderId="60" xfId="48" applyFont="1" applyFill="1" applyBorder="1">
      <alignment/>
      <protection/>
    </xf>
    <xf numFmtId="0" fontId="0" fillId="33" borderId="29" xfId="48" applyFont="1" applyFill="1" applyBorder="1" applyAlignment="1">
      <alignment/>
      <protection/>
    </xf>
    <xf numFmtId="0" fontId="3" fillId="33" borderId="111" xfId="48" applyFont="1" applyFill="1" applyBorder="1" applyAlignment="1">
      <alignment/>
      <protection/>
    </xf>
    <xf numFmtId="0" fontId="3" fillId="33" borderId="112" xfId="48" applyFont="1" applyFill="1" applyBorder="1" applyAlignment="1">
      <alignment wrapText="1"/>
      <protection/>
    </xf>
    <xf numFmtId="0" fontId="3" fillId="33" borderId="113" xfId="48" applyFont="1" applyFill="1" applyBorder="1" applyAlignment="1">
      <alignment wrapText="1"/>
      <protection/>
    </xf>
    <xf numFmtId="0" fontId="0" fillId="0" borderId="63" xfId="48" applyBorder="1">
      <alignment/>
      <protection/>
    </xf>
    <xf numFmtId="0" fontId="3" fillId="33" borderId="57" xfId="48" applyFont="1" applyFill="1" applyBorder="1" applyAlignment="1">
      <alignment wrapText="1"/>
      <protection/>
    </xf>
    <xf numFmtId="176" fontId="64" fillId="0" borderId="22" xfId="49" applyNumberFormat="1" applyFont="1" applyFill="1" applyBorder="1" applyAlignment="1">
      <alignment horizontal="center" wrapText="1"/>
      <protection/>
    </xf>
    <xf numFmtId="0" fontId="64" fillId="0" borderId="22" xfId="49" applyFont="1" applyFill="1" applyBorder="1" applyAlignment="1">
      <alignment horizontal="center"/>
      <protection/>
    </xf>
    <xf numFmtId="0" fontId="64" fillId="0" borderId="16" xfId="49" applyFont="1" applyFill="1" applyBorder="1" applyAlignment="1">
      <alignment horizontal="center"/>
      <protection/>
    </xf>
    <xf numFmtId="0" fontId="3" fillId="0" borderId="26" xfId="49" applyFont="1" applyFill="1" applyBorder="1" applyAlignment="1">
      <alignment horizontal="center"/>
      <protection/>
    </xf>
    <xf numFmtId="0" fontId="3" fillId="0" borderId="22" xfId="49" applyFont="1" applyFill="1" applyBorder="1" applyAlignment="1">
      <alignment horizontal="center"/>
      <protection/>
    </xf>
    <xf numFmtId="0" fontId="64" fillId="0" borderId="16" xfId="49" applyFont="1" applyFill="1" applyBorder="1" applyAlignment="1">
      <alignment wrapText="1"/>
      <protection/>
    </xf>
    <xf numFmtId="0" fontId="0" fillId="35" borderId="26" xfId="48" applyFill="1" applyBorder="1">
      <alignment/>
      <protection/>
    </xf>
    <xf numFmtId="0" fontId="3" fillId="35" borderId="22" xfId="48" applyFont="1" applyFill="1" applyBorder="1" applyAlignment="1">
      <alignment wrapText="1"/>
      <protection/>
    </xf>
    <xf numFmtId="0" fontId="3" fillId="35" borderId="22" xfId="48" applyFont="1" applyFill="1" applyBorder="1" applyAlignment="1">
      <alignment horizontal="center"/>
      <protection/>
    </xf>
    <xf numFmtId="0" fontId="3" fillId="35" borderId="16" xfId="48" applyFont="1" applyFill="1" applyBorder="1" applyAlignment="1">
      <alignment horizontal="center"/>
      <protection/>
    </xf>
    <xf numFmtId="0" fontId="3" fillId="35" borderId="26" xfId="48" applyFont="1" applyFill="1" applyBorder="1" applyAlignment="1">
      <alignment horizontal="center"/>
      <protection/>
    </xf>
    <xf numFmtId="0" fontId="3" fillId="35" borderId="16" xfId="48" applyFont="1" applyFill="1" applyBorder="1" applyAlignment="1">
      <alignment wrapText="1"/>
      <protection/>
    </xf>
    <xf numFmtId="0" fontId="0" fillId="0" borderId="26" xfId="48" applyBorder="1">
      <alignment/>
      <protection/>
    </xf>
    <xf numFmtId="0" fontId="65" fillId="33" borderId="22" xfId="48" applyFont="1" applyFill="1" applyBorder="1" applyAlignment="1">
      <alignment wrapText="1"/>
      <protection/>
    </xf>
    <xf numFmtId="0" fontId="65" fillId="33" borderId="22" xfId="48" applyFont="1" applyFill="1" applyBorder="1" applyAlignment="1">
      <alignment horizontal="center"/>
      <protection/>
    </xf>
    <xf numFmtId="0" fontId="65" fillId="33" borderId="16" xfId="48" applyFont="1" applyFill="1" applyBorder="1" applyAlignment="1">
      <alignment horizontal="center"/>
      <protection/>
    </xf>
    <xf numFmtId="0" fontId="64" fillId="33" borderId="26" xfId="48" applyFont="1" applyFill="1" applyBorder="1" applyAlignment="1">
      <alignment horizontal="center"/>
      <protection/>
    </xf>
    <xf numFmtId="0" fontId="64" fillId="33" borderId="22" xfId="48" applyFont="1" applyFill="1" applyBorder="1" applyAlignment="1">
      <alignment horizontal="center"/>
      <protection/>
    </xf>
    <xf numFmtId="0" fontId="3" fillId="33" borderId="16" xfId="48" applyFont="1" applyFill="1" applyBorder="1" applyAlignment="1">
      <alignment wrapText="1"/>
      <protection/>
    </xf>
    <xf numFmtId="0" fontId="0" fillId="0" borderId="19" xfId="48" applyBorder="1">
      <alignment/>
      <protection/>
    </xf>
    <xf numFmtId="0" fontId="3" fillId="33" borderId="32" xfId="43" applyFont="1" applyFill="1" applyBorder="1" applyAlignment="1">
      <alignment wrapText="1"/>
      <protection/>
    </xf>
    <xf numFmtId="0" fontId="3" fillId="33" borderId="32" xfId="43" applyFont="1" applyFill="1" applyBorder="1" applyAlignment="1">
      <alignment horizontal="center"/>
      <protection/>
    </xf>
    <xf numFmtId="0" fontId="3" fillId="33" borderId="35" xfId="43" applyFont="1" applyFill="1" applyBorder="1" applyAlignment="1">
      <alignment horizontal="center"/>
      <protection/>
    </xf>
    <xf numFmtId="0" fontId="66" fillId="0" borderId="114" xfId="48" applyFont="1" applyBorder="1">
      <alignment/>
      <protection/>
    </xf>
    <xf numFmtId="0" fontId="64" fillId="33" borderId="22" xfId="43" applyFont="1" applyFill="1" applyBorder="1" applyAlignment="1">
      <alignment wrapText="1"/>
      <protection/>
    </xf>
    <xf numFmtId="0" fontId="64" fillId="33" borderId="22" xfId="43" applyFont="1" applyFill="1" applyBorder="1" applyAlignment="1">
      <alignment horizontal="center" wrapText="1"/>
      <protection/>
    </xf>
    <xf numFmtId="0" fontId="64" fillId="33" borderId="22" xfId="43" applyFont="1" applyFill="1" applyBorder="1" applyAlignment="1">
      <alignment horizontal="center"/>
      <protection/>
    </xf>
    <xf numFmtId="0" fontId="64" fillId="33" borderId="111" xfId="43" applyFont="1" applyFill="1" applyBorder="1" applyAlignment="1">
      <alignment horizontal="center"/>
      <protection/>
    </xf>
    <xf numFmtId="0" fontId="64" fillId="33" borderId="60" xfId="48" applyFont="1" applyFill="1" applyBorder="1" applyAlignment="1">
      <alignment wrapText="1"/>
      <protection/>
    </xf>
    <xf numFmtId="0" fontId="0" fillId="0" borderId="115" xfId="48" applyBorder="1">
      <alignment/>
      <protection/>
    </xf>
    <xf numFmtId="0" fontId="16" fillId="33" borderId="0" xfId="48" applyFont="1" applyFill="1" applyBorder="1" applyAlignment="1">
      <alignment horizontal="center" wrapText="1"/>
      <protection/>
    </xf>
    <xf numFmtId="176" fontId="6" fillId="33" borderId="46" xfId="48" applyNumberFormat="1" applyFont="1" applyFill="1" applyBorder="1" applyAlignment="1">
      <alignment horizontal="center"/>
      <protection/>
    </xf>
    <xf numFmtId="0" fontId="3" fillId="33" borderId="42" xfId="48" applyFont="1" applyFill="1" applyBorder="1" applyAlignment="1">
      <alignment wrapText="1"/>
      <protection/>
    </xf>
    <xf numFmtId="0" fontId="0" fillId="0" borderId="63" xfId="48" applyFill="1" applyBorder="1">
      <alignment/>
      <protection/>
    </xf>
    <xf numFmtId="0" fontId="3" fillId="0" borderId="57" xfId="48" applyFont="1" applyFill="1" applyBorder="1" applyAlignment="1">
      <alignment wrapText="1"/>
      <protection/>
    </xf>
    <xf numFmtId="0" fontId="3" fillId="0" borderId="57" xfId="48" applyFont="1" applyFill="1" applyBorder="1" applyAlignment="1">
      <alignment horizontal="center"/>
      <protection/>
    </xf>
    <xf numFmtId="0" fontId="3" fillId="0" borderId="60" xfId="48" applyFont="1" applyFill="1" applyBorder="1" applyAlignment="1">
      <alignment horizontal="center"/>
      <protection/>
    </xf>
    <xf numFmtId="0" fontId="3" fillId="0" borderId="63" xfId="48" applyFont="1" applyFill="1" applyBorder="1" applyAlignment="1">
      <alignment horizontal="center"/>
      <protection/>
    </xf>
    <xf numFmtId="0" fontId="3" fillId="0" borderId="60" xfId="48" applyFont="1" applyFill="1" applyBorder="1" applyAlignment="1">
      <alignment wrapText="1"/>
      <protection/>
    </xf>
    <xf numFmtId="0" fontId="0" fillId="0" borderId="26" xfId="48" applyFill="1" applyBorder="1">
      <alignment/>
      <protection/>
    </xf>
    <xf numFmtId="0" fontId="65" fillId="0" borderId="22" xfId="48" applyFont="1" applyFill="1" applyBorder="1" applyAlignment="1">
      <alignment wrapText="1"/>
      <protection/>
    </xf>
    <xf numFmtId="0" fontId="64" fillId="0" borderId="22" xfId="48" applyFont="1" applyFill="1" applyBorder="1" applyAlignment="1">
      <alignment horizontal="center"/>
      <protection/>
    </xf>
    <xf numFmtId="0" fontId="64" fillId="0" borderId="16" xfId="48" applyFont="1" applyFill="1" applyBorder="1" applyAlignment="1">
      <alignment horizontal="center"/>
      <protection/>
    </xf>
    <xf numFmtId="0" fontId="67" fillId="0" borderId="26" xfId="48" applyFont="1" applyFill="1" applyBorder="1" applyAlignment="1">
      <alignment horizontal="center"/>
      <protection/>
    </xf>
    <xf numFmtId="0" fontId="67" fillId="0" borderId="22" xfId="48" applyFont="1" applyFill="1" applyBorder="1" applyAlignment="1">
      <alignment horizontal="center"/>
      <protection/>
    </xf>
    <xf numFmtId="0" fontId="64" fillId="0" borderId="16" xfId="48" applyFont="1" applyFill="1" applyBorder="1" applyAlignment="1">
      <alignment wrapText="1"/>
      <protection/>
    </xf>
    <xf numFmtId="0" fontId="64" fillId="0" borderId="22" xfId="48" applyFont="1" applyFill="1" applyBorder="1" applyAlignment="1">
      <alignment horizontal="center" wrapText="1"/>
      <protection/>
    </xf>
    <xf numFmtId="0" fontId="3" fillId="0" borderId="22" xfId="48" applyFont="1" applyFill="1" applyBorder="1" applyAlignment="1">
      <alignment wrapText="1"/>
      <protection/>
    </xf>
    <xf numFmtId="0" fontId="3" fillId="0" borderId="22" xfId="48" applyFont="1" applyFill="1" applyBorder="1" applyAlignment="1">
      <alignment horizontal="center"/>
      <protection/>
    </xf>
    <xf numFmtId="0" fontId="3" fillId="0" borderId="22" xfId="48" applyFont="1" applyFill="1" applyBorder="1" applyAlignment="1">
      <alignment horizontal="center" wrapText="1"/>
      <protection/>
    </xf>
    <xf numFmtId="0" fontId="3" fillId="0" borderId="16" xfId="48" applyFont="1" applyFill="1" applyBorder="1" applyAlignment="1">
      <alignment horizontal="center" wrapText="1"/>
      <protection/>
    </xf>
    <xf numFmtId="0" fontId="64" fillId="0" borderId="26" xfId="43" applyFont="1" applyFill="1" applyBorder="1" applyAlignment="1">
      <alignment horizontal="center"/>
      <protection/>
    </xf>
    <xf numFmtId="0" fontId="64" fillId="0" borderId="22" xfId="43" applyFont="1" applyFill="1" applyBorder="1" applyAlignment="1">
      <alignment horizontal="center"/>
      <protection/>
    </xf>
    <xf numFmtId="0" fontId="3" fillId="0" borderId="22" xfId="43" applyFont="1" applyFill="1" applyBorder="1" applyAlignment="1">
      <alignment horizontal="center"/>
      <protection/>
    </xf>
    <xf numFmtId="0" fontId="3" fillId="0" borderId="16" xfId="48" applyFont="1" applyFill="1" applyBorder="1" applyAlignment="1">
      <alignment wrapText="1"/>
      <protection/>
    </xf>
    <xf numFmtId="0" fontId="67" fillId="0" borderId="26" xfId="49" applyFont="1" applyFill="1" applyBorder="1" applyAlignment="1">
      <alignment horizontal="center"/>
      <protection/>
    </xf>
    <xf numFmtId="0" fontId="67" fillId="0" borderId="22" xfId="49" applyFont="1" applyFill="1" applyBorder="1" applyAlignment="1">
      <alignment horizontal="center"/>
      <protection/>
    </xf>
    <xf numFmtId="0" fontId="64" fillId="0" borderId="16" xfId="48" applyFont="1" applyFill="1" applyBorder="1" applyAlignment="1">
      <alignment horizontal="left" vertical="top" wrapText="1"/>
      <protection/>
    </xf>
    <xf numFmtId="4" fontId="65" fillId="0" borderId="22" xfId="48" applyNumberFormat="1" applyFont="1" applyFill="1" applyBorder="1" applyAlignment="1">
      <alignment horizontal="center"/>
      <protection/>
    </xf>
    <xf numFmtId="0" fontId="65" fillId="0" borderId="22" xfId="48" applyFont="1" applyFill="1" applyBorder="1" applyAlignment="1">
      <alignment horizontal="center"/>
      <protection/>
    </xf>
    <xf numFmtId="0" fontId="65" fillId="0" borderId="22" xfId="48" applyFont="1" applyFill="1" applyBorder="1" applyAlignment="1">
      <alignment horizontal="center" wrapText="1"/>
      <protection/>
    </xf>
    <xf numFmtId="0" fontId="65" fillId="0" borderId="16" xfId="48" applyFont="1" applyFill="1" applyBorder="1" applyAlignment="1">
      <alignment horizontal="center" wrapText="1"/>
      <protection/>
    </xf>
    <xf numFmtId="0" fontId="68" fillId="0" borderId="26" xfId="48" applyFont="1" applyFill="1" applyBorder="1" applyAlignment="1">
      <alignment horizontal="center"/>
      <protection/>
    </xf>
    <xf numFmtId="0" fontId="68" fillId="0" borderId="22" xfId="48" applyFont="1" applyFill="1" applyBorder="1" applyAlignment="1">
      <alignment horizontal="center"/>
      <protection/>
    </xf>
    <xf numFmtId="176" fontId="68" fillId="0" borderId="22" xfId="48" applyNumberFormat="1" applyFont="1" applyFill="1" applyBorder="1" applyAlignment="1">
      <alignment horizontal="center"/>
      <protection/>
    </xf>
    <xf numFmtId="0" fontId="65" fillId="0" borderId="16" xfId="48" applyFont="1" applyFill="1" applyBorder="1" applyAlignment="1">
      <alignment horizontal="left" vertical="top" wrapText="1"/>
      <protection/>
    </xf>
    <xf numFmtId="0" fontId="3" fillId="0" borderId="22" xfId="43" applyFont="1" applyFill="1" applyBorder="1" applyAlignment="1">
      <alignment wrapText="1"/>
      <protection/>
    </xf>
    <xf numFmtId="0" fontId="3" fillId="0" borderId="22" xfId="43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/>
      <protection/>
    </xf>
    <xf numFmtId="0" fontId="3" fillId="0" borderId="16" xfId="43" applyFont="1" applyFill="1" applyBorder="1" applyAlignment="1">
      <alignment wrapText="1"/>
      <protection/>
    </xf>
    <xf numFmtId="0" fontId="3" fillId="0" borderId="22" xfId="43" applyFont="1" applyFill="1" applyBorder="1" applyAlignment="1">
      <alignment horizontal="center" vertical="top" wrapText="1"/>
      <protection/>
    </xf>
    <xf numFmtId="0" fontId="3" fillId="0" borderId="22" xfId="43" applyFont="1" applyFill="1" applyBorder="1" applyAlignment="1">
      <alignment horizontal="center" vertical="top"/>
      <protection/>
    </xf>
    <xf numFmtId="0" fontId="3" fillId="0" borderId="16" xfId="43" applyFont="1" applyFill="1" applyBorder="1" applyAlignment="1">
      <alignment horizontal="center" vertical="top"/>
      <protection/>
    </xf>
    <xf numFmtId="2" fontId="3" fillId="0" borderId="26" xfId="43" applyNumberFormat="1" applyFont="1" applyFill="1" applyBorder="1" applyAlignment="1">
      <alignment horizontal="center" vertical="top"/>
      <protection/>
    </xf>
    <xf numFmtId="0" fontId="64" fillId="0" borderId="16" xfId="43" applyFont="1" applyFill="1" applyBorder="1" applyAlignment="1">
      <alignment vertical="top" wrapText="1"/>
      <protection/>
    </xf>
    <xf numFmtId="0" fontId="3" fillId="0" borderId="16" xfId="48" applyFont="1" applyFill="1" applyBorder="1" applyAlignment="1">
      <alignment horizontal="center"/>
      <protection/>
    </xf>
    <xf numFmtId="0" fontId="3" fillId="0" borderId="26" xfId="48" applyFont="1" applyFill="1" applyBorder="1" applyAlignment="1">
      <alignment horizontal="center"/>
      <protection/>
    </xf>
    <xf numFmtId="0" fontId="64" fillId="0" borderId="22" xfId="43" applyFont="1" applyFill="1" applyBorder="1" applyAlignment="1">
      <alignment horizontal="center" wrapText="1"/>
      <protection/>
    </xf>
    <xf numFmtId="0" fontId="64" fillId="0" borderId="16" xfId="43" applyFont="1" applyFill="1" applyBorder="1" applyAlignment="1">
      <alignment horizontal="center"/>
      <protection/>
    </xf>
    <xf numFmtId="0" fontId="64" fillId="0" borderId="16" xfId="43" applyFont="1" applyFill="1" applyBorder="1" applyAlignment="1">
      <alignment wrapText="1"/>
      <protection/>
    </xf>
    <xf numFmtId="0" fontId="64" fillId="0" borderId="26" xfId="49" applyFont="1" applyFill="1" applyBorder="1" applyAlignment="1">
      <alignment horizontal="center"/>
      <protection/>
    </xf>
    <xf numFmtId="2" fontId="64" fillId="0" borderId="22" xfId="49" applyNumberFormat="1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horizontal="center"/>
      <protection/>
    </xf>
    <xf numFmtId="0" fontId="3" fillId="0" borderId="27" xfId="49" applyFont="1" applyFill="1" applyBorder="1" applyAlignment="1">
      <alignment horizontal="center"/>
      <protection/>
    </xf>
    <xf numFmtId="0" fontId="64" fillId="0" borderId="21" xfId="49" applyFont="1" applyFill="1" applyBorder="1" applyAlignment="1">
      <alignment horizontal="center"/>
      <protection/>
    </xf>
    <xf numFmtId="0" fontId="3" fillId="0" borderId="21" xfId="49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wrapText="1"/>
      <protection/>
    </xf>
    <xf numFmtId="0" fontId="3" fillId="0" borderId="27" xfId="48" applyFont="1" applyFill="1" applyBorder="1" applyAlignment="1">
      <alignment horizontal="center"/>
      <protection/>
    </xf>
    <xf numFmtId="0" fontId="3" fillId="0" borderId="21" xfId="48" applyFont="1" applyFill="1" applyBorder="1" applyAlignment="1">
      <alignment horizontal="center"/>
      <protection/>
    </xf>
    <xf numFmtId="0" fontId="3" fillId="0" borderId="22" xfId="48" applyFont="1" applyFill="1" applyBorder="1" applyAlignment="1">
      <alignment wrapText="1"/>
      <protection/>
    </xf>
    <xf numFmtId="0" fontId="3" fillId="0" borderId="22" xfId="48" applyFont="1" applyFill="1" applyBorder="1" applyAlignment="1">
      <alignment horizontal="center"/>
      <protection/>
    </xf>
    <xf numFmtId="0" fontId="3" fillId="0" borderId="16" xfId="48" applyFont="1" applyFill="1" applyBorder="1" applyAlignment="1">
      <alignment horizontal="center"/>
      <protection/>
    </xf>
    <xf numFmtId="0" fontId="3" fillId="0" borderId="26" xfId="48" applyFont="1" applyFill="1" applyBorder="1" applyAlignment="1">
      <alignment horizontal="center" vertical="center"/>
      <protection/>
    </xf>
    <xf numFmtId="0" fontId="3" fillId="0" borderId="22" xfId="48" applyFont="1" applyFill="1" applyBorder="1" applyAlignment="1">
      <alignment horizontal="center" vertical="center"/>
      <protection/>
    </xf>
    <xf numFmtId="0" fontId="64" fillId="0" borderId="22" xfId="48" applyFont="1" applyFill="1" applyBorder="1" applyAlignment="1">
      <alignment horizontal="center" vertical="center"/>
      <protection/>
    </xf>
    <xf numFmtId="0" fontId="64" fillId="0" borderId="16" xfId="48" applyFont="1" applyFill="1" applyBorder="1" applyAlignment="1">
      <alignment wrapText="1"/>
      <protection/>
    </xf>
    <xf numFmtId="0" fontId="0" fillId="0" borderId="19" xfId="48" applyFill="1" applyBorder="1">
      <alignment/>
      <protection/>
    </xf>
    <xf numFmtId="0" fontId="3" fillId="0" borderId="38" xfId="48" applyFont="1" applyFill="1" applyBorder="1" applyAlignment="1">
      <alignment horizontal="center" wrapText="1"/>
      <protection/>
    </xf>
    <xf numFmtId="0" fontId="3" fillId="0" borderId="39" xfId="48" applyFont="1" applyFill="1" applyBorder="1" applyAlignment="1">
      <alignment horizontal="center" wrapText="1"/>
      <protection/>
    </xf>
    <xf numFmtId="4" fontId="69" fillId="0" borderId="19" xfId="49" applyNumberFormat="1" applyFont="1" applyFill="1" applyBorder="1" applyAlignment="1">
      <alignment horizontal="center"/>
      <protection/>
    </xf>
    <xf numFmtId="4" fontId="69" fillId="0" borderId="38" xfId="49" applyNumberFormat="1" applyFont="1" applyFill="1" applyBorder="1" applyAlignment="1">
      <alignment horizontal="center"/>
      <protection/>
    </xf>
    <xf numFmtId="4" fontId="22" fillId="0" borderId="38" xfId="49" applyNumberFormat="1" applyFont="1" applyFill="1" applyBorder="1" applyAlignment="1">
      <alignment horizontal="center"/>
      <protection/>
    </xf>
    <xf numFmtId="0" fontId="3" fillId="0" borderId="39" xfId="49" applyFont="1" applyFill="1" applyBorder="1" applyAlignment="1">
      <alignment wrapText="1"/>
      <protection/>
    </xf>
    <xf numFmtId="0" fontId="0" fillId="0" borderId="41" xfId="48" applyBorder="1">
      <alignment/>
      <protection/>
    </xf>
    <xf numFmtId="0" fontId="3" fillId="33" borderId="14" xfId="48" applyFont="1" applyFill="1" applyBorder="1" applyAlignment="1">
      <alignment horizontal="center" wrapText="1"/>
      <protection/>
    </xf>
    <xf numFmtId="0" fontId="16" fillId="33" borderId="40" xfId="48" applyFont="1" applyFill="1" applyBorder="1" applyAlignment="1">
      <alignment horizontal="center"/>
      <protection/>
    </xf>
    <xf numFmtId="0" fontId="3" fillId="33" borderId="11" xfId="48" applyFont="1" applyFill="1" applyBorder="1" applyAlignment="1">
      <alignment wrapText="1"/>
      <protection/>
    </xf>
    <xf numFmtId="0" fontId="0" fillId="0" borderId="116" xfId="48" applyBorder="1">
      <alignment/>
      <protection/>
    </xf>
    <xf numFmtId="0" fontId="3" fillId="0" borderId="117" xfId="43" applyFont="1" applyFill="1" applyBorder="1" applyAlignment="1">
      <alignment horizontal="left" wrapText="1"/>
      <protection/>
    </xf>
    <xf numFmtId="0" fontId="3" fillId="0" borderId="118" xfId="40" applyFont="1" applyFill="1" applyBorder="1" applyAlignment="1">
      <alignment horizontal="center" wrapText="1"/>
      <protection/>
    </xf>
    <xf numFmtId="0" fontId="3" fillId="0" borderId="119" xfId="40" applyFont="1" applyFill="1" applyBorder="1" applyAlignment="1">
      <alignment horizontal="center" wrapText="1"/>
      <protection/>
    </xf>
    <xf numFmtId="0" fontId="3" fillId="0" borderId="57" xfId="43" applyFont="1" applyFill="1" applyBorder="1" applyAlignment="1">
      <alignment horizontal="center" wrapText="1"/>
      <protection/>
    </xf>
    <xf numFmtId="0" fontId="3" fillId="0" borderId="120" xfId="40" applyFont="1" applyFill="1" applyBorder="1" applyAlignment="1">
      <alignment horizontal="center" wrapText="1"/>
      <protection/>
    </xf>
    <xf numFmtId="0" fontId="3" fillId="0" borderId="121" xfId="40" applyFont="1" applyFill="1" applyBorder="1" applyAlignment="1">
      <alignment horizontal="center" wrapText="1"/>
      <protection/>
    </xf>
    <xf numFmtId="0" fontId="3" fillId="0" borderId="122" xfId="40" applyFont="1" applyFill="1" applyBorder="1" applyAlignment="1">
      <alignment horizontal="center" wrapText="1"/>
      <protection/>
    </xf>
    <xf numFmtId="0" fontId="3" fillId="0" borderId="60" xfId="43" applyFont="1" applyFill="1" applyBorder="1" applyAlignment="1">
      <alignment horizontal="center" wrapText="1"/>
      <protection/>
    </xf>
    <xf numFmtId="0" fontId="3" fillId="0" borderId="48" xfId="43" applyFont="1" applyFill="1" applyBorder="1" applyAlignment="1">
      <alignment horizontal="left" wrapText="1"/>
      <protection/>
    </xf>
    <xf numFmtId="0" fontId="3" fillId="0" borderId="50" xfId="43" applyFont="1" applyFill="1" applyBorder="1" applyAlignment="1">
      <alignment horizontal="center" wrapText="1"/>
      <protection/>
    </xf>
    <xf numFmtId="0" fontId="0" fillId="0" borderId="0" xfId="43" applyFont="1" applyFill="1" applyBorder="1" applyAlignment="1">
      <alignment/>
      <protection/>
    </xf>
    <xf numFmtId="0" fontId="3" fillId="0" borderId="51" xfId="43" applyFont="1" applyFill="1" applyBorder="1" applyAlignment="1">
      <alignment horizontal="center" wrapText="1"/>
      <protection/>
    </xf>
    <xf numFmtId="0" fontId="64" fillId="0" borderId="49" xfId="40" applyFont="1" applyFill="1" applyBorder="1" applyAlignment="1">
      <alignment horizontal="center" wrapText="1"/>
      <protection/>
    </xf>
    <xf numFmtId="0" fontId="64" fillId="0" borderId="50" xfId="40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26" xfId="43" applyFont="1" applyFill="1" applyBorder="1" applyAlignment="1">
      <alignment horizontal="center" wrapText="1"/>
      <protection/>
    </xf>
    <xf numFmtId="0" fontId="3" fillId="0" borderId="123" xfId="43" applyFont="1" applyFill="1" applyBorder="1" applyAlignment="1">
      <alignment horizontal="center" wrapText="1"/>
      <protection/>
    </xf>
    <xf numFmtId="0" fontId="3" fillId="0" borderId="61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left" wrapText="1"/>
      <protection/>
    </xf>
    <xf numFmtId="0" fontId="3" fillId="0" borderId="22" xfId="40" applyFont="1" applyFill="1" applyBorder="1" applyAlignment="1">
      <alignment horizontal="center" wrapText="1"/>
      <protection/>
    </xf>
    <xf numFmtId="0" fontId="3" fillId="0" borderId="16" xfId="40" applyFont="1" applyFill="1" applyBorder="1" applyAlignment="1">
      <alignment horizontal="center" wrapText="1"/>
      <protection/>
    </xf>
    <xf numFmtId="0" fontId="3" fillId="0" borderId="26" xfId="40" applyFont="1" applyFill="1" applyBorder="1" applyAlignment="1">
      <alignment horizontal="center" wrapText="1"/>
      <protection/>
    </xf>
    <xf numFmtId="0" fontId="3" fillId="0" borderId="31" xfId="40" applyFont="1" applyFill="1" applyBorder="1" applyAlignment="1">
      <alignment horizontal="center" wrapText="1"/>
      <protection/>
    </xf>
    <xf numFmtId="0" fontId="64" fillId="0" borderId="66" xfId="43" applyFont="1" applyFill="1" applyBorder="1" applyAlignment="1">
      <alignment horizontal="center" wrapText="1"/>
      <protection/>
    </xf>
    <xf numFmtId="0" fontId="66" fillId="0" borderId="26" xfId="49" applyFont="1" applyFill="1" applyBorder="1">
      <alignment/>
      <protection/>
    </xf>
    <xf numFmtId="0" fontId="64" fillId="0" borderId="0" xfId="50" applyFont="1" applyFill="1" applyAlignment="1">
      <alignment wrapText="1"/>
      <protection/>
    </xf>
    <xf numFmtId="0" fontId="64" fillId="0" borderId="22" xfId="40" applyFont="1" applyFill="1" applyBorder="1" applyAlignment="1">
      <alignment horizontal="center" wrapText="1"/>
      <protection/>
    </xf>
    <xf numFmtId="0" fontId="64" fillId="0" borderId="16" xfId="40" applyFont="1" applyFill="1" applyBorder="1" applyAlignment="1">
      <alignment horizontal="center" wrapText="1"/>
      <protection/>
    </xf>
    <xf numFmtId="0" fontId="64" fillId="0" borderId="26" xfId="40" applyFont="1" applyFill="1" applyBorder="1" applyAlignment="1">
      <alignment horizontal="center" wrapText="1"/>
      <protection/>
    </xf>
    <xf numFmtId="0" fontId="64" fillId="0" borderId="31" xfId="40" applyFont="1" applyFill="1" applyBorder="1" applyAlignment="1">
      <alignment horizontal="center" wrapText="1"/>
      <protection/>
    </xf>
    <xf numFmtId="0" fontId="3" fillId="0" borderId="22" xfId="44" applyFont="1" applyFill="1" applyBorder="1" applyAlignment="1">
      <alignment horizontal="center" wrapText="1"/>
      <protection/>
    </xf>
    <xf numFmtId="0" fontId="3" fillId="0" borderId="16" xfId="44" applyFont="1" applyFill="1" applyBorder="1" applyAlignment="1">
      <alignment horizontal="center" wrapText="1"/>
      <protection/>
    </xf>
    <xf numFmtId="4" fontId="3" fillId="0" borderId="25" xfId="43" applyNumberFormat="1" applyFont="1" applyFill="1" applyBorder="1" applyAlignment="1">
      <alignment horizontal="center" wrapText="1"/>
      <protection/>
    </xf>
    <xf numFmtId="0" fontId="3" fillId="0" borderId="66" xfId="43" applyFont="1" applyFill="1" applyBorder="1" applyAlignment="1">
      <alignment horizontal="center" wrapText="1"/>
      <protection/>
    </xf>
    <xf numFmtId="0" fontId="3" fillId="0" borderId="34" xfId="43" applyFont="1" applyFill="1" applyBorder="1" applyAlignment="1">
      <alignment horizontal="center" wrapText="1"/>
      <protection/>
    </xf>
    <xf numFmtId="0" fontId="3" fillId="0" borderId="31" xfId="43" applyFont="1" applyFill="1" applyBorder="1" applyAlignment="1">
      <alignment horizontal="center" wrapText="1"/>
      <protection/>
    </xf>
    <xf numFmtId="0" fontId="65" fillId="0" borderId="25" xfId="43" applyFont="1" applyFill="1" applyBorder="1" applyAlignment="1">
      <alignment horizontal="center" wrapText="1"/>
      <protection/>
    </xf>
    <xf numFmtId="4" fontId="65" fillId="0" borderId="25" xfId="43" applyNumberFormat="1" applyFont="1" applyFill="1" applyBorder="1" applyAlignment="1">
      <alignment horizontal="center" wrapText="1"/>
      <protection/>
    </xf>
    <xf numFmtId="0" fontId="65" fillId="0" borderId="22" xfId="43" applyFont="1" applyFill="1" applyBorder="1" applyAlignment="1">
      <alignment horizontal="center" wrapText="1"/>
      <protection/>
    </xf>
    <xf numFmtId="0" fontId="65" fillId="0" borderId="66" xfId="43" applyFont="1" applyFill="1" applyBorder="1" applyAlignment="1">
      <alignment horizontal="center" wrapText="1"/>
      <protection/>
    </xf>
    <xf numFmtId="0" fontId="65" fillId="0" borderId="34" xfId="43" applyFont="1" applyFill="1" applyBorder="1" applyAlignment="1">
      <alignment horizontal="center" wrapText="1"/>
      <protection/>
    </xf>
    <xf numFmtId="0" fontId="65" fillId="0" borderId="31" xfId="43" applyFont="1" applyFill="1" applyBorder="1" applyAlignment="1">
      <alignment horizontal="center" wrapText="1"/>
      <protection/>
    </xf>
    <xf numFmtId="0" fontId="64" fillId="33" borderId="16" xfId="43" applyFont="1" applyFill="1" applyBorder="1" applyAlignment="1">
      <alignment horizontal="center" wrapText="1"/>
      <protection/>
    </xf>
    <xf numFmtId="0" fontId="64" fillId="33" borderId="26" xfId="43" applyFont="1" applyFill="1" applyBorder="1" applyAlignment="1">
      <alignment horizontal="center" wrapText="1"/>
      <protection/>
    </xf>
    <xf numFmtId="0" fontId="70" fillId="33" borderId="16" xfId="43" applyFont="1" applyFill="1" applyBorder="1" applyAlignment="1">
      <alignment horizontal="center" wrapText="1"/>
      <protection/>
    </xf>
    <xf numFmtId="0" fontId="64" fillId="33" borderId="25" xfId="43" applyFont="1" applyFill="1" applyBorder="1" applyAlignment="1">
      <alignment horizontal="center" wrapText="1"/>
      <protection/>
    </xf>
    <xf numFmtId="0" fontId="3" fillId="0" borderId="0" xfId="48" applyFont="1" applyFill="1" applyBorder="1" applyAlignment="1">
      <alignment wrapText="1"/>
      <protection/>
    </xf>
    <xf numFmtId="0" fontId="3" fillId="0" borderId="35" xfId="43" applyFont="1" applyFill="1" applyBorder="1" applyAlignment="1">
      <alignment horizontal="center" wrapText="1"/>
      <protection/>
    </xf>
    <xf numFmtId="0" fontId="64" fillId="0" borderId="34" xfId="43" applyFont="1" applyFill="1" applyBorder="1" applyAlignment="1">
      <alignment horizontal="center" wrapText="1"/>
      <protection/>
    </xf>
    <xf numFmtId="0" fontId="64" fillId="0" borderId="32" xfId="43" applyFont="1" applyFill="1" applyBorder="1" applyAlignment="1">
      <alignment horizontal="center" wrapText="1"/>
      <protection/>
    </xf>
    <xf numFmtId="0" fontId="3" fillId="0" borderId="32" xfId="43" applyFont="1" applyFill="1" applyBorder="1" applyAlignment="1">
      <alignment horizontal="center" wrapText="1"/>
      <protection/>
    </xf>
    <xf numFmtId="0" fontId="64" fillId="0" borderId="35" xfId="43" applyFont="1" applyFill="1" applyBorder="1" applyAlignment="1">
      <alignment horizontal="center" wrapText="1"/>
      <protection/>
    </xf>
    <xf numFmtId="2" fontId="3" fillId="0" borderId="22" xfId="43" applyNumberFormat="1" applyFont="1" applyFill="1" applyBorder="1" applyAlignment="1">
      <alignment horizontal="center" wrapText="1"/>
      <protection/>
    </xf>
    <xf numFmtId="0" fontId="66" fillId="0" borderId="26" xfId="48" applyFont="1" applyFill="1" applyBorder="1">
      <alignment/>
      <protection/>
    </xf>
    <xf numFmtId="2" fontId="64" fillId="0" borderId="22" xfId="43" applyNumberFormat="1" applyFont="1" applyFill="1" applyBorder="1" applyAlignment="1">
      <alignment horizontal="center" wrapText="1"/>
      <protection/>
    </xf>
    <xf numFmtId="2" fontId="64" fillId="0" borderId="31" xfId="43" applyNumberFormat="1" applyFont="1" applyFill="1" applyBorder="1" applyAlignment="1">
      <alignment horizontal="center" wrapText="1"/>
      <protection/>
    </xf>
    <xf numFmtId="0" fontId="16" fillId="33" borderId="66" xfId="48" applyFont="1" applyFill="1" applyBorder="1" applyAlignment="1">
      <alignment horizontal="center" wrapText="1"/>
      <protection/>
    </xf>
    <xf numFmtId="176" fontId="16" fillId="33" borderId="34" xfId="48" applyNumberFormat="1" applyFont="1" applyFill="1" applyBorder="1">
      <alignment/>
      <protection/>
    </xf>
    <xf numFmtId="0" fontId="3" fillId="33" borderId="35" xfId="48" applyFont="1" applyFill="1" applyBorder="1" applyAlignment="1">
      <alignment wrapText="1"/>
      <protection/>
    </xf>
    <xf numFmtId="0" fontId="6" fillId="33" borderId="71" xfId="48" applyFont="1" applyFill="1" applyBorder="1" applyAlignment="1">
      <alignment horizontal="center"/>
      <protection/>
    </xf>
    <xf numFmtId="2" fontId="16" fillId="33" borderId="19" xfId="48" applyNumberFormat="1" applyFont="1" applyFill="1" applyBorder="1">
      <alignment/>
      <protection/>
    </xf>
    <xf numFmtId="2" fontId="16" fillId="33" borderId="39" xfId="48" applyNumberFormat="1" applyFont="1" applyFill="1" applyBorder="1">
      <alignment/>
      <protection/>
    </xf>
    <xf numFmtId="0" fontId="3" fillId="0" borderId="0" xfId="48" applyFont="1">
      <alignment/>
      <protection/>
    </xf>
    <xf numFmtId="0" fontId="3" fillId="0" borderId="0" xfId="48" applyFont="1" applyAlignment="1">
      <alignment/>
      <protection/>
    </xf>
    <xf numFmtId="0" fontId="3" fillId="0" borderId="0" xfId="0" applyFont="1" applyAlignment="1">
      <alignment/>
    </xf>
    <xf numFmtId="0" fontId="0" fillId="0" borderId="0" xfId="48" applyFont="1" applyAlignment="1">
      <alignment/>
      <protection/>
    </xf>
    <xf numFmtId="181" fontId="0" fillId="0" borderId="21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6" fillId="33" borderId="29" xfId="0" applyNumberFormat="1" applyFont="1" applyFill="1" applyBorder="1" applyAlignment="1">
      <alignment/>
    </xf>
    <xf numFmtId="181" fontId="6" fillId="33" borderId="22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/>
    </xf>
    <xf numFmtId="181" fontId="0" fillId="33" borderId="90" xfId="0" applyNumberFormat="1" applyFont="1" applyFill="1" applyBorder="1" applyAlignment="1" applyProtection="1">
      <alignment/>
      <protection/>
    </xf>
    <xf numFmtId="181" fontId="0" fillId="33" borderId="84" xfId="0" applyNumberFormat="1" applyFont="1" applyFill="1" applyBorder="1" applyAlignment="1" applyProtection="1">
      <alignment/>
      <protection/>
    </xf>
    <xf numFmtId="181" fontId="6" fillId="33" borderId="41" xfId="0" applyNumberFormat="1" applyFont="1" applyFill="1" applyBorder="1" applyAlignment="1" applyProtection="1">
      <alignment/>
      <protection/>
    </xf>
    <xf numFmtId="181" fontId="0" fillId="33" borderId="84" xfId="0" applyNumberFormat="1" applyFont="1" applyFill="1" applyBorder="1" applyAlignment="1" applyProtection="1">
      <alignment/>
      <protection/>
    </xf>
    <xf numFmtId="181" fontId="0" fillId="33" borderId="22" xfId="0" applyNumberFormat="1" applyFont="1" applyFill="1" applyBorder="1" applyAlignment="1" applyProtection="1">
      <alignment/>
      <protection/>
    </xf>
    <xf numFmtId="181" fontId="6" fillId="33" borderId="82" xfId="0" applyNumberFormat="1" applyFont="1" applyFill="1" applyBorder="1" applyAlignment="1" applyProtection="1">
      <alignment/>
      <protection/>
    </xf>
    <xf numFmtId="181" fontId="6" fillId="33" borderId="104" xfId="0" applyNumberFormat="1" applyFont="1" applyFill="1" applyBorder="1" applyAlignment="1" applyProtection="1">
      <alignment/>
      <protection/>
    </xf>
    <xf numFmtId="181" fontId="6" fillId="33" borderId="78" xfId="0" applyNumberFormat="1" applyFont="1" applyFill="1" applyBorder="1" applyAlignment="1" applyProtection="1">
      <alignment/>
      <protection/>
    </xf>
    <xf numFmtId="181" fontId="6" fillId="33" borderId="109" xfId="0" applyNumberFormat="1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78" fontId="6" fillId="33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1" fillId="0" borderId="1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117" xfId="57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59" xfId="57" applyFont="1" applyFill="1" applyBorder="1" applyAlignment="1">
      <alignment vertical="center"/>
      <protection/>
    </xf>
    <xf numFmtId="0" fontId="0" fillId="33" borderId="124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115" xfId="0" applyFill="1" applyBorder="1" applyAlignment="1">
      <alignment/>
    </xf>
    <xf numFmtId="0" fontId="0" fillId="33" borderId="114" xfId="0" applyFill="1" applyBorder="1" applyAlignment="1">
      <alignment/>
    </xf>
    <xf numFmtId="0" fontId="0" fillId="33" borderId="125" xfId="0" applyFill="1" applyBorder="1" applyAlignment="1">
      <alignment/>
    </xf>
    <xf numFmtId="0" fontId="0" fillId="0" borderId="126" xfId="57" applyFont="1" applyBorder="1" applyAlignment="1">
      <alignment horizontal="center" vertical="center" wrapText="1"/>
      <protection/>
    </xf>
    <xf numFmtId="0" fontId="0" fillId="0" borderId="127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8" xfId="57" applyFont="1" applyBorder="1" applyAlignment="1">
      <alignment horizontal="center" vertical="center" wrapText="1"/>
      <protection/>
    </xf>
    <xf numFmtId="0" fontId="6" fillId="0" borderId="129" xfId="57" applyFont="1" applyBorder="1" applyAlignment="1">
      <alignment horizontal="center" vertical="center" wrapText="1"/>
      <protection/>
    </xf>
    <xf numFmtId="0" fontId="6" fillId="0" borderId="130" xfId="57" applyFont="1" applyBorder="1" applyAlignment="1">
      <alignment horizontal="center" vertical="center" wrapText="1"/>
      <protection/>
    </xf>
    <xf numFmtId="0" fontId="0" fillId="0" borderId="131" xfId="57" applyFont="1" applyBorder="1" applyAlignment="1">
      <alignment horizontal="center" vertical="center" wrapText="1"/>
      <protection/>
    </xf>
    <xf numFmtId="0" fontId="0" fillId="0" borderId="132" xfId="57" applyFont="1" applyBorder="1" applyAlignment="1">
      <alignment horizontal="center" vertical="center" wrapText="1"/>
      <protection/>
    </xf>
    <xf numFmtId="0" fontId="0" fillId="0" borderId="1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0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6" fillId="0" borderId="133" xfId="57" applyFont="1" applyBorder="1" applyAlignment="1">
      <alignment horizontal="center" vertical="center" wrapText="1"/>
      <protection/>
    </xf>
    <xf numFmtId="0" fontId="6" fillId="0" borderId="134" xfId="57" applyFont="1" applyBorder="1" applyAlignment="1">
      <alignment horizontal="center" vertical="center" wrapText="1"/>
      <protection/>
    </xf>
    <xf numFmtId="0" fontId="6" fillId="0" borderId="135" xfId="57" applyFont="1" applyBorder="1" applyAlignment="1">
      <alignment horizontal="center" vertical="center" wrapText="1"/>
      <protection/>
    </xf>
    <xf numFmtId="0" fontId="0" fillId="0" borderId="136" xfId="57" applyFont="1" applyBorder="1" applyAlignment="1">
      <alignment horizontal="center" vertical="center" wrapText="1"/>
      <protection/>
    </xf>
    <xf numFmtId="0" fontId="0" fillId="0" borderId="137" xfId="57" applyFont="1" applyBorder="1" applyAlignment="1">
      <alignment horizontal="center" vertical="center" wrapText="1"/>
      <protection/>
    </xf>
    <xf numFmtId="0" fontId="0" fillId="0" borderId="138" xfId="57" applyFont="1" applyBorder="1" applyAlignment="1">
      <alignment horizontal="center" vertical="center" wrapText="1"/>
      <protection/>
    </xf>
    <xf numFmtId="0" fontId="0" fillId="0" borderId="139" xfId="57" applyFont="1" applyBorder="1" applyAlignment="1">
      <alignment horizontal="center" vertical="center" wrapText="1"/>
      <protection/>
    </xf>
    <xf numFmtId="0" fontId="0" fillId="0" borderId="120" xfId="57" applyFont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140" xfId="0" applyBorder="1" applyAlignment="1">
      <alignment/>
    </xf>
    <xf numFmtId="0" fontId="0" fillId="0" borderId="141" xfId="57" applyFont="1" applyBorder="1" applyAlignment="1">
      <alignment horizontal="center" vertical="center" wrapText="1"/>
      <protection/>
    </xf>
    <xf numFmtId="0" fontId="0" fillId="0" borderId="142" xfId="57" applyFont="1" applyBorder="1" applyAlignment="1">
      <alignment horizontal="center" vertical="center" wrapText="1"/>
      <protection/>
    </xf>
    <xf numFmtId="0" fontId="0" fillId="0" borderId="143" xfId="57" applyFont="1" applyBorder="1" applyAlignment="1">
      <alignment horizontal="center" vertical="center" wrapText="1"/>
      <protection/>
    </xf>
    <xf numFmtId="0" fontId="6" fillId="0" borderId="118" xfId="57" applyFont="1" applyBorder="1" applyAlignment="1">
      <alignment horizontal="center" vertical="center" wrapText="1"/>
      <protection/>
    </xf>
    <xf numFmtId="0" fontId="6" fillId="0" borderId="139" xfId="57" applyFont="1" applyBorder="1" applyAlignment="1">
      <alignment horizontal="center" vertical="center" wrapText="1"/>
      <protection/>
    </xf>
    <xf numFmtId="0" fontId="6" fillId="0" borderId="144" xfId="57" applyFont="1" applyBorder="1" applyAlignment="1">
      <alignment horizontal="center" vertical="center" wrapText="1"/>
      <protection/>
    </xf>
    <xf numFmtId="0" fontId="0" fillId="0" borderId="119" xfId="57" applyFont="1" applyBorder="1" applyAlignment="1">
      <alignment horizontal="center" vertical="center" wrapText="1"/>
      <protection/>
    </xf>
    <xf numFmtId="0" fontId="0" fillId="0" borderId="145" xfId="57" applyFont="1" applyBorder="1" applyAlignment="1">
      <alignment horizontal="center" vertical="center" wrapText="1"/>
      <protection/>
    </xf>
    <xf numFmtId="0" fontId="0" fillId="0" borderId="146" xfId="57" applyFont="1" applyBorder="1" applyAlignment="1">
      <alignment horizontal="center" vertical="center" wrapText="1"/>
      <protection/>
    </xf>
    <xf numFmtId="0" fontId="0" fillId="0" borderId="147" xfId="57" applyFont="1" applyBorder="1" applyAlignment="1">
      <alignment horizontal="center" vertical="center" wrapText="1"/>
      <protection/>
    </xf>
    <xf numFmtId="0" fontId="6" fillId="0" borderId="121" xfId="57" applyFont="1" applyBorder="1" applyAlignment="1">
      <alignment horizontal="center" vertical="center" wrapText="1"/>
      <protection/>
    </xf>
    <xf numFmtId="0" fontId="6" fillId="0" borderId="148" xfId="57" applyFont="1" applyBorder="1" applyAlignment="1">
      <alignment horizontal="center" vertical="center" wrapText="1"/>
      <protection/>
    </xf>
    <xf numFmtId="0" fontId="6" fillId="0" borderId="149" xfId="57" applyFont="1" applyBorder="1" applyAlignment="1">
      <alignment horizontal="center" vertical="center" wrapText="1"/>
      <protection/>
    </xf>
    <xf numFmtId="0" fontId="0" fillId="33" borderId="150" xfId="0" applyNumberFormat="1" applyFont="1" applyFill="1" applyBorder="1" applyAlignment="1" applyProtection="1">
      <alignment horizontal="center" vertical="center" wrapText="1"/>
      <protection/>
    </xf>
    <xf numFmtId="0" fontId="0" fillId="33" borderId="151" xfId="0" applyNumberFormat="1" applyFont="1" applyFill="1" applyBorder="1" applyAlignment="1" applyProtection="1">
      <alignment horizontal="center" vertical="center" wrapText="1"/>
      <protection/>
    </xf>
    <xf numFmtId="0" fontId="0" fillId="33" borderId="152" xfId="0" applyNumberFormat="1" applyFont="1" applyFill="1" applyBorder="1" applyAlignment="1" applyProtection="1">
      <alignment horizontal="center" vertical="center" wrapText="1"/>
      <protection/>
    </xf>
    <xf numFmtId="0" fontId="0" fillId="33" borderId="153" xfId="0" applyNumberFormat="1" applyFont="1" applyFill="1" applyBorder="1" applyAlignment="1" applyProtection="1">
      <alignment horizontal="center" vertical="center" wrapText="1"/>
      <protection/>
    </xf>
    <xf numFmtId="0" fontId="6" fillId="33" borderId="154" xfId="0" applyNumberFormat="1" applyFont="1" applyFill="1" applyBorder="1" applyAlignment="1" applyProtection="1">
      <alignment horizontal="center" vertical="center" wrapText="1"/>
      <protection/>
    </xf>
    <xf numFmtId="0" fontId="6" fillId="33" borderId="155" xfId="0" applyNumberFormat="1" applyFont="1" applyFill="1" applyBorder="1" applyAlignment="1" applyProtection="1">
      <alignment horizontal="center" vertical="center" wrapText="1"/>
      <protection/>
    </xf>
    <xf numFmtId="0" fontId="0" fillId="33" borderId="156" xfId="0" applyNumberFormat="1" applyFont="1" applyFill="1" applyBorder="1" applyAlignment="1" applyProtection="1">
      <alignment horizontal="center" vertical="center" wrapText="1"/>
      <protection/>
    </xf>
    <xf numFmtId="0" fontId="0" fillId="33" borderId="157" xfId="0" applyNumberFormat="1" applyFont="1" applyFill="1" applyBorder="1" applyAlignment="1" applyProtection="1">
      <alignment horizontal="center" vertical="center" wrapText="1"/>
      <protection/>
    </xf>
    <xf numFmtId="0" fontId="0" fillId="33" borderId="15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159" xfId="0" applyNumberFormat="1" applyFont="1" applyFill="1" applyBorder="1" applyAlignment="1" applyProtection="1">
      <alignment horizontal="center" vertical="center" wrapText="1"/>
      <protection/>
    </xf>
    <xf numFmtId="0" fontId="0" fillId="33" borderId="160" xfId="0" applyNumberFormat="1" applyFont="1" applyFill="1" applyBorder="1" applyAlignment="1" applyProtection="1">
      <alignment horizontal="center" vertical="center" wrapText="1"/>
      <protection/>
    </xf>
    <xf numFmtId="0" fontId="0" fillId="33" borderId="161" xfId="0" applyNumberFormat="1" applyFont="1" applyFill="1" applyBorder="1" applyAlignment="1" applyProtection="1">
      <alignment/>
      <protection/>
    </xf>
    <xf numFmtId="0" fontId="0" fillId="33" borderId="162" xfId="0" applyNumberFormat="1" applyFont="1" applyFill="1" applyBorder="1" applyAlignment="1" applyProtection="1">
      <alignment/>
      <protection/>
    </xf>
    <xf numFmtId="0" fontId="0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99" xfId="0" applyNumberFormat="1" applyFont="1" applyFill="1" applyBorder="1" applyAlignment="1" applyProtection="1">
      <alignment horizontal="center" vertical="center" wrapText="1"/>
      <protection/>
    </xf>
    <xf numFmtId="0" fontId="6" fillId="33" borderId="164" xfId="0" applyNumberFormat="1" applyFont="1" applyFill="1" applyBorder="1" applyAlignment="1" applyProtection="1">
      <alignment horizontal="center" vertical="center" wrapText="1"/>
      <protection/>
    </xf>
    <xf numFmtId="0" fontId="6" fillId="33" borderId="165" xfId="0" applyNumberFormat="1" applyFont="1" applyFill="1" applyBorder="1" applyAlignment="1" applyProtection="1">
      <alignment horizontal="center" vertical="center" wrapText="1"/>
      <protection/>
    </xf>
    <xf numFmtId="0" fontId="6" fillId="33" borderId="166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16" fillId="33" borderId="29" xfId="48" applyFont="1" applyFill="1" applyBorder="1" applyAlignment="1">
      <alignment horizontal="center" wrapText="1"/>
      <protection/>
    </xf>
    <xf numFmtId="0" fontId="16" fillId="33" borderId="25" xfId="48" applyFont="1" applyFill="1" applyBorder="1" applyAlignment="1">
      <alignment horizontal="center" wrapText="1"/>
      <protection/>
    </xf>
    <xf numFmtId="0" fontId="6" fillId="33" borderId="166" xfId="48" applyFont="1" applyFill="1" applyBorder="1" applyAlignment="1">
      <alignment horizontal="center"/>
      <protection/>
    </xf>
    <xf numFmtId="0" fontId="6" fillId="33" borderId="62" xfId="48" applyFont="1" applyFill="1" applyBorder="1" applyAlignment="1">
      <alignment horizontal="center"/>
      <protection/>
    </xf>
    <xf numFmtId="0" fontId="3" fillId="33" borderId="16" xfId="48" applyFont="1" applyFill="1" applyBorder="1" applyAlignment="1">
      <alignment wrapText="1"/>
      <protection/>
    </xf>
    <xf numFmtId="0" fontId="0" fillId="33" borderId="35" xfId="48" applyFill="1" applyBorder="1" applyAlignment="1">
      <alignment wrapText="1"/>
      <protection/>
    </xf>
    <xf numFmtId="0" fontId="0" fillId="33" borderId="29" xfId="48" applyFont="1" applyFill="1" applyBorder="1" applyAlignment="1">
      <alignment/>
      <protection/>
    </xf>
    <xf numFmtId="0" fontId="0" fillId="33" borderId="25" xfId="48" applyFill="1" applyBorder="1" applyAlignment="1">
      <alignment/>
      <protection/>
    </xf>
    <xf numFmtId="0" fontId="3" fillId="33" borderId="35" xfId="48" applyFont="1" applyFill="1" applyBorder="1" applyAlignment="1">
      <alignment/>
      <protection/>
    </xf>
    <xf numFmtId="0" fontId="3" fillId="33" borderId="167" xfId="48" applyFont="1" applyFill="1" applyBorder="1" applyAlignment="1">
      <alignment/>
      <protection/>
    </xf>
    <xf numFmtId="0" fontId="16" fillId="33" borderId="0" xfId="48" applyFont="1" applyFill="1" applyBorder="1" applyAlignment="1">
      <alignment horizontal="center" wrapText="1"/>
      <protection/>
    </xf>
    <xf numFmtId="0" fontId="16" fillId="33" borderId="61" xfId="48" applyFont="1" applyFill="1" applyBorder="1" applyAlignment="1">
      <alignment horizontal="center" wrapText="1"/>
      <protection/>
    </xf>
    <xf numFmtId="0" fontId="3" fillId="33" borderId="14" xfId="48" applyFont="1" applyFill="1" applyBorder="1" applyAlignment="1">
      <alignment horizontal="center" wrapText="1"/>
      <protection/>
    </xf>
    <xf numFmtId="0" fontId="2" fillId="33" borderId="0" xfId="48" applyFont="1" applyFill="1" applyBorder="1" applyAlignment="1">
      <alignment horizontal="center" wrapText="1"/>
      <protection/>
    </xf>
    <xf numFmtId="0" fontId="2" fillId="33" borderId="123" xfId="48" applyFont="1" applyFill="1" applyBorder="1" applyAlignment="1">
      <alignment horizontal="center" wrapText="1"/>
      <protection/>
    </xf>
    <xf numFmtId="0" fontId="16" fillId="0" borderId="0" xfId="48" applyFont="1" applyAlignment="1">
      <alignment wrapText="1"/>
      <protection/>
    </xf>
    <xf numFmtId="0" fontId="6" fillId="0" borderId="0" xfId="48" applyFont="1" applyAlignment="1">
      <alignment wrapText="1"/>
      <protection/>
    </xf>
    <xf numFmtId="0" fontId="3" fillId="0" borderId="115" xfId="48" applyFont="1" applyBorder="1" applyAlignment="1">
      <alignment wrapText="1"/>
      <protection/>
    </xf>
    <xf numFmtId="0" fontId="3" fillId="0" borderId="114" xfId="48" applyFont="1" applyBorder="1" applyAlignment="1">
      <alignment wrapText="1"/>
      <protection/>
    </xf>
    <xf numFmtId="0" fontId="3" fillId="0" borderId="125" xfId="48" applyFont="1" applyBorder="1" applyAlignment="1">
      <alignment wrapText="1"/>
      <protection/>
    </xf>
    <xf numFmtId="0" fontId="3" fillId="33" borderId="117" xfId="48" applyFont="1" applyFill="1" applyBorder="1" applyAlignment="1">
      <alignment wrapText="1"/>
      <protection/>
    </xf>
    <xf numFmtId="0" fontId="3" fillId="33" borderId="25" xfId="48" applyFont="1" applyFill="1" applyBorder="1" applyAlignment="1">
      <alignment/>
      <protection/>
    </xf>
    <xf numFmtId="0" fontId="3" fillId="33" borderId="31" xfId="48" applyFont="1" applyFill="1" applyBorder="1" applyAlignment="1">
      <alignment/>
      <protection/>
    </xf>
    <xf numFmtId="0" fontId="3" fillId="33" borderId="168" xfId="48" applyFont="1" applyFill="1" applyBorder="1" applyAlignment="1">
      <alignment wrapText="1"/>
      <protection/>
    </xf>
    <xf numFmtId="0" fontId="3" fillId="33" borderId="123" xfId="48" applyFont="1" applyFill="1" applyBorder="1" applyAlignment="1">
      <alignment/>
      <protection/>
    </xf>
    <xf numFmtId="0" fontId="3" fillId="33" borderId="59" xfId="48" applyFont="1" applyFill="1" applyBorder="1" applyAlignment="1">
      <alignment wrapText="1"/>
      <protection/>
    </xf>
    <xf numFmtId="0" fontId="0" fillId="33" borderId="124" xfId="48" applyFill="1" applyBorder="1" applyAlignment="1">
      <alignment/>
      <protection/>
    </xf>
    <xf numFmtId="0" fontId="0" fillId="33" borderId="58" xfId="48" applyFill="1" applyBorder="1" applyAlignment="1">
      <alignment/>
      <protection/>
    </xf>
    <xf numFmtId="0" fontId="3" fillId="33" borderId="124" xfId="48" applyFont="1" applyFill="1" applyBorder="1" applyAlignment="1">
      <alignment horizontal="center"/>
      <protection/>
    </xf>
    <xf numFmtId="0" fontId="0" fillId="33" borderId="117" xfId="48" applyFill="1" applyBorder="1" applyAlignment="1">
      <alignment horizontal="center"/>
      <protection/>
    </xf>
    <xf numFmtId="0" fontId="3" fillId="33" borderId="32" xfId="48" applyFont="1" applyFill="1" applyBorder="1" applyAlignment="1">
      <alignment wrapText="1"/>
      <protection/>
    </xf>
    <xf numFmtId="0" fontId="3" fillId="33" borderId="116" xfId="48" applyFont="1" applyFill="1" applyBorder="1" applyAlignment="1">
      <alignment wrapText="1"/>
      <protection/>
    </xf>
    <xf numFmtId="0" fontId="3" fillId="33" borderId="32" xfId="48" applyFont="1" applyFill="1" applyBorder="1" applyAlignment="1">
      <alignment/>
      <protection/>
    </xf>
    <xf numFmtId="0" fontId="3" fillId="33" borderId="116" xfId="48" applyFont="1" applyFill="1" applyBorder="1" applyAlignment="1">
      <alignment/>
      <protection/>
    </xf>
    <xf numFmtId="0" fontId="0" fillId="33" borderId="116" xfId="48" applyFill="1" applyBorder="1" applyAlignment="1">
      <alignment wrapText="1"/>
      <protection/>
    </xf>
    <xf numFmtId="0" fontId="3" fillId="33" borderId="33" xfId="48" applyFont="1" applyFill="1" applyBorder="1" applyAlignment="1">
      <alignment/>
      <protection/>
    </xf>
    <xf numFmtId="0" fontId="3" fillId="33" borderId="70" xfId="48" applyFont="1" applyFill="1" applyBorder="1" applyAlignment="1">
      <alignment/>
      <protection/>
    </xf>
    <xf numFmtId="178" fontId="6" fillId="33" borderId="169" xfId="0" applyNumberFormat="1" applyFont="1" applyFill="1" applyBorder="1" applyAlignment="1" applyProtection="1">
      <alignment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prastas_8 -ES projektai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74"/>
  <sheetViews>
    <sheetView zoomScalePageLayoutView="0" workbookViewId="0" topLeftCell="A34">
      <selection activeCell="K16" sqref="K16"/>
    </sheetView>
  </sheetViews>
  <sheetFormatPr defaultColWidth="9.140625" defaultRowHeight="12.75"/>
  <cols>
    <col min="4" max="4" width="4.00390625" style="0" customWidth="1"/>
    <col min="5" max="5" width="16.00390625" style="0" customWidth="1"/>
    <col min="6" max="6" width="46.421875" style="0" customWidth="1"/>
    <col min="7" max="7" width="17.421875" style="0" customWidth="1"/>
    <col min="9" max="9" width="10.57421875" style="0" bestFit="1" customWidth="1"/>
  </cols>
  <sheetData>
    <row r="1" ht="12.75">
      <c r="F1" t="s">
        <v>443</v>
      </c>
    </row>
    <row r="2" ht="12.75">
      <c r="F2" t="s">
        <v>446</v>
      </c>
    </row>
    <row r="3" ht="12.75">
      <c r="F3" t="s">
        <v>448</v>
      </c>
    </row>
    <row r="4" ht="17.25" customHeight="1">
      <c r="F4" t="s">
        <v>449</v>
      </c>
    </row>
    <row r="5" ht="12.75">
      <c r="F5" t="s">
        <v>375</v>
      </c>
    </row>
    <row r="6" ht="18" customHeight="1"/>
    <row r="7" spans="4:7" ht="15" customHeight="1">
      <c r="D7" s="611" t="s">
        <v>290</v>
      </c>
      <c r="E7" s="611"/>
      <c r="F7" s="611"/>
      <c r="G7" s="611"/>
    </row>
    <row r="8" spans="4:9" ht="18.75" customHeight="1">
      <c r="D8" s="3" t="s">
        <v>0</v>
      </c>
      <c r="I8" s="24"/>
    </row>
    <row r="9" spans="4:7" ht="16.5" customHeight="1" thickBot="1">
      <c r="D9" s="3"/>
      <c r="G9" t="s">
        <v>293</v>
      </c>
    </row>
    <row r="10" spans="4:7" ht="15" customHeight="1" thickBot="1">
      <c r="D10" s="4" t="s">
        <v>1</v>
      </c>
      <c r="E10" s="5" t="s">
        <v>2</v>
      </c>
      <c r="F10" s="16" t="s">
        <v>3</v>
      </c>
      <c r="G10" s="26" t="s">
        <v>4</v>
      </c>
    </row>
    <row r="11" spans="4:7" ht="24.75" customHeight="1" thickBot="1">
      <c r="D11" s="6">
        <v>1</v>
      </c>
      <c r="E11" s="7">
        <v>2</v>
      </c>
      <c r="F11" s="17">
        <v>3</v>
      </c>
      <c r="G11" s="27">
        <v>4</v>
      </c>
    </row>
    <row r="12" spans="4:7" ht="18.75" customHeight="1" thickBot="1">
      <c r="D12" s="8" t="s">
        <v>5</v>
      </c>
      <c r="E12" s="9" t="s">
        <v>6</v>
      </c>
      <c r="F12" s="18" t="s">
        <v>125</v>
      </c>
      <c r="G12" s="28">
        <f>G13+G15+G19</f>
        <v>17418</v>
      </c>
    </row>
    <row r="13" spans="4:7" ht="18.75" customHeight="1" thickBot="1">
      <c r="D13" s="8" t="s">
        <v>7</v>
      </c>
      <c r="E13" s="10" t="s">
        <v>101</v>
      </c>
      <c r="F13" s="18" t="s">
        <v>8</v>
      </c>
      <c r="G13" s="28">
        <f>G14</f>
        <v>15983</v>
      </c>
    </row>
    <row r="14" spans="4:7" ht="18" customHeight="1" thickBot="1">
      <c r="D14" s="8" t="s">
        <v>9</v>
      </c>
      <c r="E14" s="9" t="s">
        <v>10</v>
      </c>
      <c r="F14" s="19" t="s">
        <v>122</v>
      </c>
      <c r="G14" s="28">
        <v>15983</v>
      </c>
    </row>
    <row r="15" spans="4:7" ht="17.25" customHeight="1" thickBot="1">
      <c r="D15" s="8" t="s">
        <v>11</v>
      </c>
      <c r="E15" s="9" t="s">
        <v>15</v>
      </c>
      <c r="F15" s="18" t="s">
        <v>323</v>
      </c>
      <c r="G15" s="28">
        <f>G16+G17+G18</f>
        <v>715</v>
      </c>
    </row>
    <row r="16" spans="4:7" ht="17.25" customHeight="1" thickBot="1">
      <c r="D16" s="8" t="s">
        <v>12</v>
      </c>
      <c r="E16" s="9" t="s">
        <v>17</v>
      </c>
      <c r="F16" s="19" t="s">
        <v>18</v>
      </c>
      <c r="G16" s="29">
        <v>480</v>
      </c>
    </row>
    <row r="17" spans="4:7" ht="15.75" customHeight="1" thickBot="1">
      <c r="D17" s="8" t="s">
        <v>13</v>
      </c>
      <c r="E17" s="9" t="s">
        <v>20</v>
      </c>
      <c r="F17" s="19" t="s">
        <v>21</v>
      </c>
      <c r="G17" s="29">
        <v>10</v>
      </c>
    </row>
    <row r="18" spans="4:7" ht="16.5" customHeight="1" thickBot="1">
      <c r="D18" s="8" t="s">
        <v>14</v>
      </c>
      <c r="E18" s="9" t="s">
        <v>23</v>
      </c>
      <c r="F18" s="19" t="s">
        <v>24</v>
      </c>
      <c r="G18" s="29">
        <v>225</v>
      </c>
    </row>
    <row r="19" spans="4:7" ht="17.25" customHeight="1" thickBot="1">
      <c r="D19" s="8" t="s">
        <v>16</v>
      </c>
      <c r="E19" s="9" t="s">
        <v>26</v>
      </c>
      <c r="F19" s="18" t="s">
        <v>324</v>
      </c>
      <c r="G19" s="28">
        <f>G20+G21</f>
        <v>720</v>
      </c>
    </row>
    <row r="20" spans="4:7" ht="18.75" customHeight="1" thickBot="1">
      <c r="D20" s="8" t="s">
        <v>19</v>
      </c>
      <c r="E20" s="9" t="s">
        <v>28</v>
      </c>
      <c r="F20" s="19" t="s">
        <v>29</v>
      </c>
      <c r="G20" s="29">
        <v>50</v>
      </c>
    </row>
    <row r="21" spans="4:7" ht="19.5" customHeight="1" thickBot="1">
      <c r="D21" s="8" t="s">
        <v>22</v>
      </c>
      <c r="E21" s="9" t="s">
        <v>31</v>
      </c>
      <c r="F21" s="19" t="s">
        <v>325</v>
      </c>
      <c r="G21" s="29">
        <f>G22+G23</f>
        <v>670</v>
      </c>
    </row>
    <row r="22" spans="4:7" ht="24.75" customHeight="1" thickBot="1">
      <c r="D22" s="8" t="s">
        <v>25</v>
      </c>
      <c r="E22" s="9" t="s">
        <v>33</v>
      </c>
      <c r="F22" s="19" t="s">
        <v>34</v>
      </c>
      <c r="G22" s="29">
        <v>20</v>
      </c>
    </row>
    <row r="23" spans="4:7" ht="22.5" customHeight="1" thickBot="1">
      <c r="D23" s="8" t="s">
        <v>27</v>
      </c>
      <c r="E23" s="9" t="s">
        <v>36</v>
      </c>
      <c r="F23" s="19" t="s">
        <v>37</v>
      </c>
      <c r="G23" s="216">
        <v>650</v>
      </c>
    </row>
    <row r="24" spans="4:7" ht="30.75" customHeight="1" thickBot="1">
      <c r="D24" s="8" t="s">
        <v>30</v>
      </c>
      <c r="E24" s="9" t="s">
        <v>326</v>
      </c>
      <c r="F24" s="18" t="s">
        <v>327</v>
      </c>
      <c r="G24" s="31">
        <f>G25+G37</f>
        <v>11455.39684</v>
      </c>
    </row>
    <row r="25" spans="4:7" ht="48.75" customHeight="1" thickBot="1">
      <c r="D25" s="8" t="s">
        <v>32</v>
      </c>
      <c r="E25" s="9" t="s">
        <v>328</v>
      </c>
      <c r="F25" s="18" t="s">
        <v>376</v>
      </c>
      <c r="G25" s="31">
        <f>G26+G34+G35</f>
        <v>10220.536</v>
      </c>
    </row>
    <row r="26" spans="4:7" ht="18.75" customHeight="1" thickBot="1">
      <c r="D26" s="8" t="s">
        <v>35</v>
      </c>
      <c r="E26" s="9" t="s">
        <v>40</v>
      </c>
      <c r="F26" s="19" t="s">
        <v>329</v>
      </c>
      <c r="G26" s="31">
        <f>G27+G28+G29+G30+G31+G32+G33</f>
        <v>10082.876</v>
      </c>
    </row>
    <row r="27" spans="4:7" ht="18.75" customHeight="1" thickBot="1">
      <c r="D27" s="8" t="s">
        <v>38</v>
      </c>
      <c r="E27" s="9" t="s">
        <v>330</v>
      </c>
      <c r="F27" s="19" t="s">
        <v>42</v>
      </c>
      <c r="G27" s="30">
        <v>2792.096</v>
      </c>
    </row>
    <row r="28" spans="4:7" ht="65.25" customHeight="1" thickBot="1">
      <c r="D28" s="8" t="s">
        <v>39</v>
      </c>
      <c r="E28" s="9" t="s">
        <v>331</v>
      </c>
      <c r="F28" s="21" t="s">
        <v>291</v>
      </c>
      <c r="G28" s="255">
        <v>6332.9</v>
      </c>
    </row>
    <row r="29" spans="4:7" ht="33" customHeight="1" thickBot="1">
      <c r="D29" s="8" t="s">
        <v>41</v>
      </c>
      <c r="E29" s="19" t="s">
        <v>332</v>
      </c>
      <c r="F29" s="22" t="s">
        <v>111</v>
      </c>
      <c r="G29" s="25">
        <v>122.7</v>
      </c>
    </row>
    <row r="30" spans="4:7" ht="63.75" thickBot="1">
      <c r="D30" s="8" t="s">
        <v>43</v>
      </c>
      <c r="E30" s="19" t="s">
        <v>333</v>
      </c>
      <c r="F30" s="254" t="s">
        <v>104</v>
      </c>
      <c r="G30" s="25">
        <v>1</v>
      </c>
    </row>
    <row r="31" spans="4:7" ht="18" customHeight="1" thickBot="1">
      <c r="D31" s="379" t="s">
        <v>44</v>
      </c>
      <c r="E31" s="380" t="s">
        <v>334</v>
      </c>
      <c r="F31" s="381" t="s">
        <v>335</v>
      </c>
      <c r="G31" s="25">
        <v>200</v>
      </c>
    </row>
    <row r="32" spans="4:7" ht="18.75" customHeight="1" thickBot="1">
      <c r="D32" s="379" t="s">
        <v>76</v>
      </c>
      <c r="E32" s="380" t="s">
        <v>336</v>
      </c>
      <c r="F32" s="381" t="s">
        <v>337</v>
      </c>
      <c r="G32" s="25">
        <v>18.08</v>
      </c>
    </row>
    <row r="33" spans="4:7" ht="18" customHeight="1" thickBot="1">
      <c r="D33" s="379" t="s">
        <v>45</v>
      </c>
      <c r="E33" s="380" t="s">
        <v>338</v>
      </c>
      <c r="F33" s="381" t="s">
        <v>339</v>
      </c>
      <c r="G33" s="25">
        <v>616.1</v>
      </c>
    </row>
    <row r="34" spans="4:7" ht="18" customHeight="1" thickBot="1">
      <c r="D34" s="8" t="s">
        <v>46</v>
      </c>
      <c r="E34" s="19" t="s">
        <v>340</v>
      </c>
      <c r="F34" s="22" t="s">
        <v>309</v>
      </c>
      <c r="G34" s="25">
        <v>108.26</v>
      </c>
    </row>
    <row r="35" spans="4:7" ht="33" customHeight="1" thickBot="1">
      <c r="D35" s="8" t="s">
        <v>48</v>
      </c>
      <c r="E35" s="19" t="s">
        <v>341</v>
      </c>
      <c r="F35" s="22" t="s">
        <v>342</v>
      </c>
      <c r="G35" s="38">
        <f>G36</f>
        <v>29.4</v>
      </c>
    </row>
    <row r="36" spans="4:7" ht="15.75" customHeight="1" thickBot="1">
      <c r="D36" s="8" t="s">
        <v>50</v>
      </c>
      <c r="E36" s="19" t="s">
        <v>343</v>
      </c>
      <c r="F36" s="22" t="s">
        <v>344</v>
      </c>
      <c r="G36" s="38">
        <v>29.4</v>
      </c>
    </row>
    <row r="37" spans="4:7" ht="46.5" customHeight="1" thickBot="1">
      <c r="D37" s="8" t="s">
        <v>52</v>
      </c>
      <c r="E37" s="19" t="s">
        <v>345</v>
      </c>
      <c r="F37" s="382" t="s">
        <v>346</v>
      </c>
      <c r="G37" s="38">
        <f>G38+G39</f>
        <v>1234.86084</v>
      </c>
    </row>
    <row r="38" spans="4:8" ht="42.75" customHeight="1" thickBot="1">
      <c r="D38" s="8" t="s">
        <v>54</v>
      </c>
      <c r="E38" s="380" t="s">
        <v>347</v>
      </c>
      <c r="F38" s="381" t="s">
        <v>348</v>
      </c>
      <c r="G38" s="38">
        <v>75.86084</v>
      </c>
      <c r="H38">
        <v>39.14634</v>
      </c>
    </row>
    <row r="39" spans="4:7" ht="13.5" customHeight="1" thickBot="1">
      <c r="D39" s="8" t="s">
        <v>56</v>
      </c>
      <c r="E39" s="19" t="s">
        <v>349</v>
      </c>
      <c r="F39" s="381" t="s">
        <v>339</v>
      </c>
      <c r="G39" s="38">
        <v>1159</v>
      </c>
    </row>
    <row r="40" spans="4:7" ht="16.5" thickBot="1">
      <c r="D40" s="8" t="s">
        <v>57</v>
      </c>
      <c r="E40" s="9" t="s">
        <v>47</v>
      </c>
      <c r="F40" s="18" t="s">
        <v>350</v>
      </c>
      <c r="G40" s="32">
        <f>G41+G45+G47+G48+G46</f>
        <v>1666.557</v>
      </c>
    </row>
    <row r="41" spans="4:7" ht="16.5" thickBot="1">
      <c r="D41" s="8" t="s">
        <v>58</v>
      </c>
      <c r="E41" s="9" t="s">
        <v>49</v>
      </c>
      <c r="F41" s="18" t="s">
        <v>351</v>
      </c>
      <c r="G41" s="28">
        <f>G42+G43+G44</f>
        <v>268.8</v>
      </c>
    </row>
    <row r="42" spans="4:7" ht="32.25" thickBot="1">
      <c r="D42" s="8" t="s">
        <v>59</v>
      </c>
      <c r="E42" s="9" t="s">
        <v>352</v>
      </c>
      <c r="F42" s="19" t="s">
        <v>51</v>
      </c>
      <c r="G42" s="29">
        <v>143</v>
      </c>
    </row>
    <row r="43" spans="4:8" ht="16.5" thickBot="1">
      <c r="D43" s="383" t="s">
        <v>78</v>
      </c>
      <c r="E43" s="384" t="s">
        <v>353</v>
      </c>
      <c r="F43" s="385" t="s">
        <v>107</v>
      </c>
      <c r="G43" s="386">
        <v>50.8</v>
      </c>
      <c r="H43">
        <v>21.2</v>
      </c>
    </row>
    <row r="44" spans="4:7" ht="32.25" thickBot="1">
      <c r="D44" s="8" t="s">
        <v>79</v>
      </c>
      <c r="E44" s="9" t="s">
        <v>354</v>
      </c>
      <c r="F44" s="19" t="s">
        <v>53</v>
      </c>
      <c r="G44" s="29">
        <v>75</v>
      </c>
    </row>
    <row r="45" spans="4:8" ht="16.5" thickBot="1">
      <c r="D45" s="383" t="s">
        <v>81</v>
      </c>
      <c r="E45" s="384" t="s">
        <v>355</v>
      </c>
      <c r="F45" s="387" t="s">
        <v>55</v>
      </c>
      <c r="G45" s="388">
        <v>1282.357</v>
      </c>
      <c r="H45">
        <v>3</v>
      </c>
    </row>
    <row r="46" spans="4:8" ht="16.5" thickBot="1">
      <c r="D46" s="383" t="s">
        <v>82</v>
      </c>
      <c r="E46" s="384" t="s">
        <v>356</v>
      </c>
      <c r="F46" s="387" t="s">
        <v>357</v>
      </c>
      <c r="G46" s="389">
        <v>5</v>
      </c>
      <c r="H46">
        <v>5</v>
      </c>
    </row>
    <row r="47" spans="4:8" ht="16.5" thickBot="1">
      <c r="D47" s="383" t="s">
        <v>83</v>
      </c>
      <c r="E47" s="384" t="s">
        <v>358</v>
      </c>
      <c r="F47" s="387" t="s">
        <v>292</v>
      </c>
      <c r="G47" s="389">
        <v>94.4</v>
      </c>
      <c r="H47">
        <v>84.4</v>
      </c>
    </row>
    <row r="48" spans="4:7" ht="32.25" thickBot="1">
      <c r="D48" s="8" t="s">
        <v>85</v>
      </c>
      <c r="E48" s="9" t="s">
        <v>108</v>
      </c>
      <c r="F48" s="18" t="s">
        <v>109</v>
      </c>
      <c r="G48" s="268">
        <v>16</v>
      </c>
    </row>
    <row r="49" spans="4:7" ht="32.25" thickBot="1">
      <c r="D49" s="8" t="s">
        <v>86</v>
      </c>
      <c r="E49" s="9"/>
      <c r="F49" s="18" t="s">
        <v>359</v>
      </c>
      <c r="G49" s="390">
        <f>G12+G24+G40</f>
        <v>30539.953840000002</v>
      </c>
    </row>
    <row r="50" spans="4:7" ht="16.5" thickBot="1">
      <c r="D50" s="612" t="s">
        <v>87</v>
      </c>
      <c r="E50" s="612"/>
      <c r="F50" s="36" t="s">
        <v>123</v>
      </c>
      <c r="G50" s="218">
        <f>G51+G52+G53</f>
        <v>772.23119</v>
      </c>
    </row>
    <row r="51" spans="4:7" ht="31.5">
      <c r="D51" s="613"/>
      <c r="E51" s="613"/>
      <c r="F51" s="35" t="s">
        <v>360</v>
      </c>
      <c r="G51" s="391">
        <v>76.53589</v>
      </c>
    </row>
    <row r="52" spans="4:7" ht="31.5">
      <c r="D52" s="613"/>
      <c r="E52" s="613"/>
      <c r="F52" s="35" t="s">
        <v>124</v>
      </c>
      <c r="G52" s="392">
        <v>169.62147</v>
      </c>
    </row>
    <row r="53" spans="4:7" ht="16.5" thickBot="1">
      <c r="D53" s="614"/>
      <c r="E53" s="614"/>
      <c r="F53" s="393" t="s">
        <v>361</v>
      </c>
      <c r="G53" s="394">
        <v>526.07383</v>
      </c>
    </row>
    <row r="54" ht="12.75">
      <c r="H54" s="395">
        <f>H47+H43+H46+H45</f>
        <v>113.60000000000001</v>
      </c>
    </row>
    <row r="69" spans="5:8" ht="15.75">
      <c r="E69" s="2" t="s">
        <v>442</v>
      </c>
      <c r="G69" s="608"/>
      <c r="H69" s="609"/>
    </row>
    <row r="70" ht="15.75">
      <c r="G70" s="1" t="s">
        <v>444</v>
      </c>
    </row>
    <row r="71" ht="15.75">
      <c r="E71" s="1" t="s">
        <v>445</v>
      </c>
    </row>
    <row r="72" spans="5:7" ht="15.75">
      <c r="E72" s="1"/>
      <c r="G72" s="1" t="s">
        <v>447</v>
      </c>
    </row>
    <row r="73" spans="5:7" ht="15.75">
      <c r="E73" s="1"/>
      <c r="G73" s="1" t="s">
        <v>444</v>
      </c>
    </row>
    <row r="74" spans="5:7" ht="15.75">
      <c r="E74" s="1"/>
      <c r="G74" s="1" t="s">
        <v>450</v>
      </c>
    </row>
  </sheetData>
  <sheetProtection/>
  <mergeCells count="3">
    <mergeCell ref="D7:G7"/>
    <mergeCell ref="D50:D53"/>
    <mergeCell ref="E50:E53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27"/>
  <sheetViews>
    <sheetView zoomScalePageLayoutView="0" workbookViewId="0" topLeftCell="B1">
      <selection activeCell="G20" sqref="G20"/>
    </sheetView>
  </sheetViews>
  <sheetFormatPr defaultColWidth="9.140625" defaultRowHeight="12.75"/>
  <cols>
    <col min="3" max="3" width="4.140625" style="0" customWidth="1"/>
    <col min="4" max="4" width="38.7109375" style="0" customWidth="1"/>
    <col min="5" max="5" width="9.57421875" style="0" customWidth="1"/>
    <col min="6" max="6" width="12.7109375" style="0" customWidth="1"/>
    <col min="7" max="7" width="14.140625" style="0" customWidth="1"/>
    <col min="8" max="8" width="25.8515625" style="0" customWidth="1"/>
  </cols>
  <sheetData>
    <row r="1" spans="4:8" ht="12.75">
      <c r="D1" s="609"/>
      <c r="E1" s="615" t="s">
        <v>443</v>
      </c>
      <c r="F1" s="615"/>
      <c r="G1" s="615"/>
      <c r="H1" s="615"/>
    </row>
    <row r="2" spans="4:8" ht="12.75">
      <c r="D2" s="610"/>
      <c r="E2" s="615" t="s">
        <v>454</v>
      </c>
      <c r="F2" s="615"/>
      <c r="G2" s="615"/>
      <c r="H2" s="615"/>
    </row>
    <row r="3" spans="4:8" ht="12.75">
      <c r="D3" s="609"/>
      <c r="E3" s="615" t="s">
        <v>456</v>
      </c>
      <c r="F3" s="615"/>
      <c r="G3" s="615"/>
      <c r="H3" s="615"/>
    </row>
    <row r="4" spans="4:8" ht="12.75">
      <c r="D4" s="609"/>
      <c r="E4" s="615" t="s">
        <v>459</v>
      </c>
      <c r="F4" s="615"/>
      <c r="G4" s="615"/>
      <c r="H4" s="615"/>
    </row>
    <row r="8" spans="3:8" ht="15.75">
      <c r="C8" s="616" t="s">
        <v>285</v>
      </c>
      <c r="D8" s="616"/>
      <c r="E8" s="616"/>
      <c r="F8" s="616"/>
      <c r="G8" s="616"/>
      <c r="H8" s="616"/>
    </row>
    <row r="9" spans="3:8" ht="15.75">
      <c r="C9" s="616" t="s">
        <v>321</v>
      </c>
      <c r="D9" s="616"/>
      <c r="E9" s="616"/>
      <c r="F9" s="616"/>
      <c r="G9" s="616"/>
      <c r="H9" s="616"/>
    </row>
    <row r="10" spans="3:8" ht="16.5" thickBot="1">
      <c r="C10" s="279"/>
      <c r="D10" s="279"/>
      <c r="E10" s="279"/>
      <c r="F10" s="279"/>
      <c r="G10" s="280" t="s">
        <v>377</v>
      </c>
      <c r="H10" s="279"/>
    </row>
    <row r="11" spans="3:8" ht="12.75" customHeight="1">
      <c r="C11" s="628"/>
      <c r="D11" s="617" t="s">
        <v>61</v>
      </c>
      <c r="E11" s="625" t="s">
        <v>297</v>
      </c>
      <c r="F11" s="626"/>
      <c r="G11" s="626"/>
      <c r="H11" s="627"/>
    </row>
    <row r="12" spans="3:8" ht="90.75" customHeight="1">
      <c r="C12" s="629"/>
      <c r="D12" s="618"/>
      <c r="E12" s="620" t="s">
        <v>131</v>
      </c>
      <c r="F12" s="622" t="s">
        <v>378</v>
      </c>
      <c r="G12" s="623"/>
      <c r="H12" s="624"/>
    </row>
    <row r="13" spans="3:8" ht="42.75" customHeight="1" thickBot="1">
      <c r="C13" s="630"/>
      <c r="D13" s="619"/>
      <c r="E13" s="621"/>
      <c r="F13" s="281" t="s">
        <v>294</v>
      </c>
      <c r="G13" s="281" t="s">
        <v>295</v>
      </c>
      <c r="H13" s="282" t="s">
        <v>296</v>
      </c>
    </row>
    <row r="14" spans="3:8" ht="12.75" customHeight="1" thickBot="1">
      <c r="C14" s="283">
        <v>1</v>
      </c>
      <c r="D14" s="285" t="s">
        <v>68</v>
      </c>
      <c r="E14" s="284">
        <v>3</v>
      </c>
      <c r="F14" s="286"/>
      <c r="G14" s="286">
        <v>2</v>
      </c>
      <c r="H14" s="287">
        <v>1</v>
      </c>
    </row>
    <row r="15" spans="3:8" ht="13.5" thickBot="1">
      <c r="C15" s="288">
        <v>2</v>
      </c>
      <c r="D15" s="289" t="s">
        <v>121</v>
      </c>
      <c r="E15" s="290">
        <f>F15+G15+H15</f>
        <v>3</v>
      </c>
      <c r="F15" s="291">
        <f>SUM(F14:F14)</f>
        <v>0</v>
      </c>
      <c r="G15" s="291">
        <f>SUM(G14:G14)</f>
        <v>2</v>
      </c>
      <c r="H15" s="292">
        <f>SUM(H14:H14)</f>
        <v>1</v>
      </c>
    </row>
    <row r="16" spans="3:17" ht="14.25">
      <c r="C16" s="14"/>
      <c r="M16" s="279"/>
      <c r="N16" s="279"/>
      <c r="O16" s="279"/>
      <c r="P16" s="279"/>
      <c r="Q16" s="279"/>
    </row>
    <row r="17" spans="3:17" ht="15">
      <c r="C17" s="15"/>
      <c r="M17" s="294"/>
      <c r="N17" s="294"/>
      <c r="O17" s="294"/>
      <c r="P17" s="294"/>
      <c r="Q17" s="279"/>
    </row>
    <row r="18" spans="13:17" ht="12.75">
      <c r="M18" s="279"/>
      <c r="N18" s="279"/>
      <c r="O18" s="279"/>
      <c r="P18" s="279"/>
      <c r="Q18" s="279"/>
    </row>
    <row r="19" spans="13:17" ht="15.75">
      <c r="M19" s="396" t="s">
        <v>455</v>
      </c>
      <c r="O19" s="279"/>
      <c r="P19" s="279"/>
      <c r="Q19" s="279"/>
    </row>
    <row r="20" spans="13:17" ht="15.75">
      <c r="M20" s="1" t="s">
        <v>457</v>
      </c>
      <c r="O20" s="279"/>
      <c r="P20" s="279"/>
      <c r="Q20" s="279"/>
    </row>
    <row r="21" spans="13:17" ht="15.75">
      <c r="M21" s="1" t="s">
        <v>458</v>
      </c>
      <c r="O21" s="279"/>
      <c r="P21" s="279"/>
      <c r="Q21" s="279"/>
    </row>
    <row r="24" ht="15.75">
      <c r="P24" s="278" t="s">
        <v>451</v>
      </c>
    </row>
    <row r="25" ht="15.75">
      <c r="P25" s="293" t="s">
        <v>452</v>
      </c>
    </row>
    <row r="26" ht="15.75">
      <c r="P26" s="280" t="s">
        <v>453</v>
      </c>
    </row>
    <row r="27" ht="15.75">
      <c r="P27" s="280"/>
    </row>
  </sheetData>
  <sheetProtection/>
  <mergeCells count="11">
    <mergeCell ref="C9:H9"/>
    <mergeCell ref="E1:H1"/>
    <mergeCell ref="E2:H2"/>
    <mergeCell ref="E3:H3"/>
    <mergeCell ref="E4:H4"/>
    <mergeCell ref="C8:H8"/>
    <mergeCell ref="D11:D13"/>
    <mergeCell ref="E12:E13"/>
    <mergeCell ref="F12:H12"/>
    <mergeCell ref="E11:H11"/>
    <mergeCell ref="C11:C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Y62"/>
  <sheetViews>
    <sheetView zoomScalePageLayoutView="0" workbookViewId="0" topLeftCell="C4">
      <pane xSplit="2" ySplit="10" topLeftCell="E27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C56" sqref="C56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9" width="9.57421875" style="0" customWidth="1"/>
    <col min="10" max="10" width="9.8515625" style="0" customWidth="1"/>
    <col min="11" max="11" width="9.7109375" style="0" customWidth="1"/>
    <col min="12" max="12" width="9.5742187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9.140625" style="0" bestFit="1" customWidth="1"/>
    <col min="20" max="20" width="8.00390625" style="0" customWidth="1"/>
    <col min="21" max="21" width="8.7109375" style="0" customWidth="1"/>
    <col min="22" max="22" width="8.421875" style="0" customWidth="1"/>
    <col min="23" max="24" width="7.7109375" style="0" customWidth="1"/>
  </cols>
  <sheetData>
    <row r="1" ht="15.75" hidden="1">
      <c r="H1" s="2"/>
    </row>
    <row r="2" spans="8:12" ht="15.75" hidden="1">
      <c r="H2" s="633"/>
      <c r="I2" s="634"/>
      <c r="J2" s="634"/>
      <c r="K2" s="634"/>
      <c r="L2" s="634"/>
    </row>
    <row r="3" ht="15.75" hidden="1">
      <c r="H3" s="1"/>
    </row>
    <row r="4" spans="18:22" ht="12.75">
      <c r="R4" s="44" t="s">
        <v>92</v>
      </c>
      <c r="S4" s="44"/>
      <c r="T4" s="44"/>
      <c r="U4" s="44"/>
      <c r="V4" s="44"/>
    </row>
    <row r="5" spans="3:24" ht="12.75">
      <c r="C5" s="45" t="s">
        <v>126</v>
      </c>
      <c r="D5" s="635" t="s">
        <v>283</v>
      </c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37" t="s">
        <v>319</v>
      </c>
      <c r="S5" s="11"/>
      <c r="T5" s="11"/>
      <c r="U5" s="11"/>
      <c r="V5" s="11"/>
      <c r="W5" s="11"/>
      <c r="X5" s="11"/>
    </row>
    <row r="6" spans="5:22" ht="12.75">
      <c r="E6" s="637" t="s">
        <v>127</v>
      </c>
      <c r="F6" s="637"/>
      <c r="G6" s="637"/>
      <c r="H6" s="637"/>
      <c r="I6" s="637"/>
      <c r="J6" s="637"/>
      <c r="K6" s="637"/>
      <c r="R6" s="44" t="s">
        <v>128</v>
      </c>
      <c r="S6" s="44"/>
      <c r="T6" s="44"/>
      <c r="U6" s="44"/>
      <c r="V6" s="44"/>
    </row>
    <row r="7" spans="5:22" ht="12.75">
      <c r="E7" s="377"/>
      <c r="F7" s="377"/>
      <c r="G7" s="377"/>
      <c r="H7" s="377"/>
      <c r="I7" s="377"/>
      <c r="J7" s="377"/>
      <c r="K7" s="377"/>
      <c r="R7" s="44" t="s">
        <v>322</v>
      </c>
      <c r="S7" s="44"/>
      <c r="T7" s="44"/>
      <c r="U7" s="44"/>
      <c r="V7" s="44"/>
    </row>
    <row r="8" spans="5:22" ht="12.75">
      <c r="E8" s="377"/>
      <c r="F8" s="377"/>
      <c r="G8" s="377"/>
      <c r="H8" s="377"/>
      <c r="I8" s="377"/>
      <c r="J8" s="377"/>
      <c r="K8" s="377"/>
      <c r="R8" s="44" t="s">
        <v>460</v>
      </c>
      <c r="S8" s="44"/>
      <c r="T8" s="44"/>
      <c r="U8" s="44"/>
      <c r="V8" s="44"/>
    </row>
    <row r="9" spans="5:22" ht="12.75">
      <c r="E9" s="377"/>
      <c r="F9" s="377"/>
      <c r="G9" s="377"/>
      <c r="H9" s="377"/>
      <c r="I9" s="377"/>
      <c r="J9" s="377"/>
      <c r="K9" s="377"/>
      <c r="R9" s="44"/>
      <c r="S9" s="44"/>
      <c r="T9" s="44"/>
      <c r="U9" s="44"/>
      <c r="V9" s="44"/>
    </row>
    <row r="10" ht="13.5" thickBot="1">
      <c r="U10" t="s">
        <v>129</v>
      </c>
    </row>
    <row r="11" spans="3:24" ht="12.75">
      <c r="C11" s="643" t="s">
        <v>1</v>
      </c>
      <c r="D11" s="646" t="s">
        <v>130</v>
      </c>
      <c r="E11" s="649" t="s">
        <v>131</v>
      </c>
      <c r="F11" s="652" t="s">
        <v>132</v>
      </c>
      <c r="G11" s="653"/>
      <c r="H11" s="653"/>
      <c r="I11" s="649" t="s">
        <v>133</v>
      </c>
      <c r="J11" s="652" t="s">
        <v>132</v>
      </c>
      <c r="K11" s="653"/>
      <c r="L11" s="656"/>
      <c r="M11" s="638" t="s">
        <v>273</v>
      </c>
      <c r="N11" s="652" t="s">
        <v>132</v>
      </c>
      <c r="O11" s="653"/>
      <c r="P11" s="653"/>
      <c r="Q11" s="649" t="s">
        <v>279</v>
      </c>
      <c r="R11" s="652" t="s">
        <v>132</v>
      </c>
      <c r="S11" s="653"/>
      <c r="T11" s="656"/>
      <c r="U11" s="649" t="s">
        <v>135</v>
      </c>
      <c r="V11" s="652" t="s">
        <v>132</v>
      </c>
      <c r="W11" s="653"/>
      <c r="X11" s="656"/>
    </row>
    <row r="12" spans="3:24" ht="12.75">
      <c r="C12" s="644"/>
      <c r="D12" s="647"/>
      <c r="E12" s="650"/>
      <c r="F12" s="654" t="s">
        <v>136</v>
      </c>
      <c r="G12" s="655"/>
      <c r="H12" s="641" t="s">
        <v>137</v>
      </c>
      <c r="I12" s="650"/>
      <c r="J12" s="654" t="s">
        <v>136</v>
      </c>
      <c r="K12" s="655"/>
      <c r="L12" s="631" t="s">
        <v>137</v>
      </c>
      <c r="M12" s="639"/>
      <c r="N12" s="654" t="s">
        <v>136</v>
      </c>
      <c r="O12" s="655"/>
      <c r="P12" s="641" t="s">
        <v>137</v>
      </c>
      <c r="Q12" s="650"/>
      <c r="R12" s="654" t="s">
        <v>136</v>
      </c>
      <c r="S12" s="655"/>
      <c r="T12" s="631" t="s">
        <v>137</v>
      </c>
      <c r="U12" s="650"/>
      <c r="V12" s="654" t="s">
        <v>136</v>
      </c>
      <c r="W12" s="655"/>
      <c r="X12" s="631" t="s">
        <v>137</v>
      </c>
    </row>
    <row r="13" spans="3:24" ht="51.75" thickBot="1">
      <c r="C13" s="645"/>
      <c r="D13" s="648"/>
      <c r="E13" s="651"/>
      <c r="F13" s="46" t="s">
        <v>131</v>
      </c>
      <c r="G13" s="46" t="s">
        <v>138</v>
      </c>
      <c r="H13" s="642"/>
      <c r="I13" s="651"/>
      <c r="J13" s="46" t="s">
        <v>131</v>
      </c>
      <c r="K13" s="46" t="s">
        <v>138</v>
      </c>
      <c r="L13" s="632"/>
      <c r="M13" s="640"/>
      <c r="N13" s="46" t="s">
        <v>131</v>
      </c>
      <c r="O13" s="46" t="s">
        <v>138</v>
      </c>
      <c r="P13" s="642"/>
      <c r="Q13" s="651"/>
      <c r="R13" s="46" t="s">
        <v>131</v>
      </c>
      <c r="S13" s="46" t="s">
        <v>138</v>
      </c>
      <c r="T13" s="632"/>
      <c r="U13" s="651"/>
      <c r="V13" s="46" t="s">
        <v>131</v>
      </c>
      <c r="W13" s="46" t="s">
        <v>138</v>
      </c>
      <c r="X13" s="632"/>
    </row>
    <row r="14" spans="3:24" ht="12.75">
      <c r="C14" s="240">
        <v>1</v>
      </c>
      <c r="D14" s="242" t="s">
        <v>142</v>
      </c>
      <c r="E14" s="253"/>
      <c r="F14" s="234">
        <f aca="true" t="shared" si="0" ref="F14:H15">J14+N14+R14+V14</f>
        <v>-8.88</v>
      </c>
      <c r="G14" s="172">
        <f t="shared" si="0"/>
        <v>6.65</v>
      </c>
      <c r="H14" s="172">
        <f t="shared" si="0"/>
        <v>8.88</v>
      </c>
      <c r="I14" s="236"/>
      <c r="J14" s="236">
        <f>SUM(J15:J16)</f>
        <v>-8.88</v>
      </c>
      <c r="K14" s="236"/>
      <c r="L14" s="236">
        <f>SUM(L15:L16)</f>
        <v>8.88</v>
      </c>
      <c r="M14" s="74"/>
      <c r="N14" s="172"/>
      <c r="O14" s="172">
        <f>SUM(O15:O15)</f>
        <v>6.65</v>
      </c>
      <c r="P14" s="42"/>
      <c r="Q14" s="236"/>
      <c r="R14" s="172"/>
      <c r="S14" s="172"/>
      <c r="T14" s="235"/>
      <c r="U14" s="74"/>
      <c r="V14" s="172"/>
      <c r="W14" s="172"/>
      <c r="X14" s="42"/>
    </row>
    <row r="15" spans="3:24" ht="12.75">
      <c r="C15" s="55">
        <v>2</v>
      </c>
      <c r="D15" s="55" t="s">
        <v>93</v>
      </c>
      <c r="E15" s="50"/>
      <c r="F15" s="62"/>
      <c r="G15" s="53">
        <f t="shared" si="0"/>
        <v>6.65</v>
      </c>
      <c r="H15" s="53"/>
      <c r="I15" s="48"/>
      <c r="J15" s="220"/>
      <c r="K15" s="221"/>
      <c r="L15" s="63"/>
      <c r="M15" s="50"/>
      <c r="N15" s="174"/>
      <c r="O15" s="174">
        <v>6.65</v>
      </c>
      <c r="P15" s="65"/>
      <c r="Q15" s="48"/>
      <c r="R15" s="53"/>
      <c r="S15" s="53"/>
      <c r="T15" s="63"/>
      <c r="U15" s="50"/>
      <c r="V15" s="53"/>
      <c r="W15" s="53"/>
      <c r="X15" s="65"/>
    </row>
    <row r="16" spans="3:24" ht="12" customHeight="1">
      <c r="C16" s="55">
        <v>3</v>
      </c>
      <c r="D16" s="222" t="s">
        <v>286</v>
      </c>
      <c r="E16" s="50"/>
      <c r="F16" s="62">
        <f>J16+N16+R16+V16</f>
        <v>-8.88</v>
      </c>
      <c r="G16" s="62"/>
      <c r="H16" s="62">
        <f>L16+P16+T16+X16</f>
        <v>8.88</v>
      </c>
      <c r="I16" s="48"/>
      <c r="J16" s="53">
        <v>-8.88</v>
      </c>
      <c r="K16" s="53"/>
      <c r="L16" s="63">
        <v>8.88</v>
      </c>
      <c r="M16" s="50"/>
      <c r="N16" s="53"/>
      <c r="O16" s="64"/>
      <c r="P16" s="65"/>
      <c r="Q16" s="48"/>
      <c r="R16" s="53"/>
      <c r="S16" s="53"/>
      <c r="T16" s="63"/>
      <c r="U16" s="50"/>
      <c r="V16" s="53"/>
      <c r="W16" s="53"/>
      <c r="X16" s="65"/>
    </row>
    <row r="17" spans="3:24" ht="12.75">
      <c r="C17" s="67">
        <v>4</v>
      </c>
      <c r="D17" s="247" t="s">
        <v>310</v>
      </c>
      <c r="E17" s="74">
        <f>I17+M17+Q17+U17</f>
        <v>120.04634000000001</v>
      </c>
      <c r="F17" s="237">
        <f>J17+N17+R17+V17</f>
        <v>-48.44</v>
      </c>
      <c r="G17" s="237"/>
      <c r="H17" s="237">
        <f>L17+P17+T17+X17</f>
        <v>168.48634</v>
      </c>
      <c r="I17" s="591">
        <f>J17+L17</f>
        <v>120.04634000000001</v>
      </c>
      <c r="J17" s="172">
        <f>SUM(J18:J21)</f>
        <v>-43.6</v>
      </c>
      <c r="K17" s="172"/>
      <c r="L17" s="592">
        <f>SUM(L18:L21)</f>
        <v>163.64634</v>
      </c>
      <c r="M17" s="238"/>
      <c r="N17" s="172">
        <f>SUM(N18:N21)</f>
        <v>-4.84</v>
      </c>
      <c r="O17" s="172"/>
      <c r="P17" s="172">
        <f>SUM(P18:P21)</f>
        <v>4.84</v>
      </c>
      <c r="Q17" s="230"/>
      <c r="R17" s="174"/>
      <c r="S17" s="174"/>
      <c r="T17" s="232"/>
      <c r="U17" s="173"/>
      <c r="V17" s="174"/>
      <c r="W17" s="174"/>
      <c r="X17" s="233"/>
    </row>
    <row r="18" spans="3:24" ht="12.75">
      <c r="C18" s="239">
        <v>5</v>
      </c>
      <c r="D18" s="246" t="s">
        <v>144</v>
      </c>
      <c r="E18" s="173">
        <f>I18+M18+Q18+U18</f>
        <v>29.4</v>
      </c>
      <c r="F18" s="230">
        <f>J18+N18+R18+V18</f>
        <v>-43.6</v>
      </c>
      <c r="G18" s="174"/>
      <c r="H18" s="231">
        <f>L18+P18+T18+X18</f>
        <v>73</v>
      </c>
      <c r="I18" s="223">
        <f>J18+L18</f>
        <v>29.4</v>
      </c>
      <c r="J18" s="224">
        <v>-43.6</v>
      </c>
      <c r="K18" s="224"/>
      <c r="L18" s="232">
        <v>73</v>
      </c>
      <c r="M18" s="173"/>
      <c r="N18" s="174"/>
      <c r="O18" s="174"/>
      <c r="P18" s="233"/>
      <c r="Q18" s="230"/>
      <c r="R18" s="174"/>
      <c r="S18" s="174"/>
      <c r="T18" s="232"/>
      <c r="U18" s="173"/>
      <c r="V18" s="174"/>
      <c r="W18" s="174"/>
      <c r="X18" s="233"/>
    </row>
    <row r="19" spans="3:24" ht="12.75">
      <c r="C19" s="67">
        <v>6</v>
      </c>
      <c r="D19" s="245" t="s">
        <v>362</v>
      </c>
      <c r="E19" s="173">
        <f>I19+M19+Q19+U19</f>
        <v>51.5</v>
      </c>
      <c r="F19" s="231"/>
      <c r="G19" s="174"/>
      <c r="H19" s="231">
        <f>L19+P19+T19+X19</f>
        <v>51.5</v>
      </c>
      <c r="I19" s="230">
        <v>51.5</v>
      </c>
      <c r="J19" s="174"/>
      <c r="K19" s="174"/>
      <c r="L19" s="232">
        <v>51.5</v>
      </c>
      <c r="M19" s="173"/>
      <c r="N19" s="174"/>
      <c r="O19" s="174"/>
      <c r="P19" s="233"/>
      <c r="Q19" s="230"/>
      <c r="R19" s="174"/>
      <c r="S19" s="174"/>
      <c r="T19" s="232"/>
      <c r="U19" s="173"/>
      <c r="V19" s="174"/>
      <c r="W19" s="174"/>
      <c r="X19" s="233"/>
    </row>
    <row r="20" spans="3:24" ht="12.75">
      <c r="C20" s="240">
        <v>7</v>
      </c>
      <c r="D20" s="401" t="s">
        <v>364</v>
      </c>
      <c r="E20" s="50">
        <f>I20+M20+Q20+U20</f>
        <v>39.14634</v>
      </c>
      <c r="F20" s="68"/>
      <c r="G20" s="53"/>
      <c r="H20" s="231">
        <f>L20+P20+T20+X20</f>
        <v>39.14634</v>
      </c>
      <c r="I20" s="590">
        <v>39.14634</v>
      </c>
      <c r="J20" s="53"/>
      <c r="K20" s="53"/>
      <c r="L20" s="589">
        <v>39.14634</v>
      </c>
      <c r="M20" s="50"/>
      <c r="N20" s="53"/>
      <c r="O20" s="53"/>
      <c r="P20" s="65"/>
      <c r="Q20" s="48"/>
      <c r="R20" s="53"/>
      <c r="S20" s="53"/>
      <c r="T20" s="63"/>
      <c r="U20" s="50"/>
      <c r="V20" s="53"/>
      <c r="W20" s="53"/>
      <c r="X20" s="65"/>
    </row>
    <row r="21" spans="3:24" ht="12.75">
      <c r="C21" s="55">
        <v>8</v>
      </c>
      <c r="D21" s="244" t="s">
        <v>365</v>
      </c>
      <c r="E21" s="50"/>
      <c r="F21" s="68">
        <f>J21+N21+R21+V21</f>
        <v>-4.84</v>
      </c>
      <c r="G21" s="53"/>
      <c r="H21" s="65"/>
      <c r="I21" s="48"/>
      <c r="J21" s="53"/>
      <c r="K21" s="53"/>
      <c r="L21" s="63"/>
      <c r="M21" s="50"/>
      <c r="N21" s="53">
        <v>-4.84</v>
      </c>
      <c r="O21" s="53"/>
      <c r="P21" s="65">
        <v>4.84</v>
      </c>
      <c r="Q21" s="48"/>
      <c r="R21" s="53"/>
      <c r="S21" s="53"/>
      <c r="T21" s="63"/>
      <c r="U21" s="50"/>
      <c r="V21" s="53"/>
      <c r="W21" s="53"/>
      <c r="X21" s="65"/>
    </row>
    <row r="22" spans="3:24" ht="12.75">
      <c r="C22" s="55">
        <v>9</v>
      </c>
      <c r="D22" s="243" t="s">
        <v>145</v>
      </c>
      <c r="E22" s="60"/>
      <c r="F22" s="69">
        <f>J22+N22+R22+V22</f>
        <v>-12</v>
      </c>
      <c r="G22" s="69"/>
      <c r="H22" s="69">
        <f>L22+P22+T22+X22</f>
        <v>12</v>
      </c>
      <c r="I22" s="57"/>
      <c r="J22" s="58">
        <f>J23</f>
        <v>-12</v>
      </c>
      <c r="K22" s="58"/>
      <c r="L22" s="58">
        <f>L23</f>
        <v>12</v>
      </c>
      <c r="M22" s="58"/>
      <c r="N22" s="58"/>
      <c r="O22" s="58"/>
      <c r="P22" s="58"/>
      <c r="Q22" s="48"/>
      <c r="R22" s="53"/>
      <c r="S22" s="53"/>
      <c r="T22" s="63"/>
      <c r="U22" s="50"/>
      <c r="V22" s="53"/>
      <c r="W22" s="53"/>
      <c r="X22" s="65"/>
    </row>
    <row r="23" spans="3:24" ht="25.5">
      <c r="C23" s="67">
        <v>10</v>
      </c>
      <c r="D23" s="246" t="s">
        <v>287</v>
      </c>
      <c r="E23" s="173"/>
      <c r="F23" s="231">
        <f>J23+N23+R23+V23</f>
        <v>-12</v>
      </c>
      <c r="G23" s="231"/>
      <c r="H23" s="231">
        <f>L23+P23+T23+X23</f>
        <v>12</v>
      </c>
      <c r="I23" s="230"/>
      <c r="J23" s="174">
        <v>-12</v>
      </c>
      <c r="K23" s="174"/>
      <c r="L23" s="232">
        <v>12</v>
      </c>
      <c r="M23" s="173"/>
      <c r="N23" s="174"/>
      <c r="O23" s="174"/>
      <c r="P23" s="233"/>
      <c r="Q23" s="230"/>
      <c r="R23" s="174"/>
      <c r="S23" s="174"/>
      <c r="T23" s="232"/>
      <c r="U23" s="173"/>
      <c r="V23" s="174"/>
      <c r="W23" s="174"/>
      <c r="X23" s="233"/>
    </row>
    <row r="24" spans="3:25" ht="12.75">
      <c r="C24" s="239">
        <v>11</v>
      </c>
      <c r="D24" s="243" t="s">
        <v>311</v>
      </c>
      <c r="E24" s="60">
        <f>I24+M24+Q24+U24</f>
        <v>-22.565</v>
      </c>
      <c r="F24" s="69">
        <f>J24+N24+R24+V24</f>
        <v>-24.365000000000002</v>
      </c>
      <c r="G24" s="58">
        <f>K24+O24+S24+W24</f>
        <v>-4.96</v>
      </c>
      <c r="H24" s="61"/>
      <c r="I24" s="228">
        <f>I25+I26+I27+I28+I29</f>
        <v>-22.565</v>
      </c>
      <c r="J24" s="228">
        <f>J25+J26+J27+J28+J29</f>
        <v>-24.365000000000002</v>
      </c>
      <c r="K24" s="228">
        <f>K25+K26+K27+K28+K29</f>
        <v>-4.96</v>
      </c>
      <c r="L24" s="228">
        <f>L25+L26+L27+L28+L29</f>
        <v>1.8</v>
      </c>
      <c r="M24" s="228"/>
      <c r="N24" s="228"/>
      <c r="O24" s="228"/>
      <c r="P24" s="228"/>
      <c r="Q24" s="228"/>
      <c r="R24" s="228"/>
      <c r="S24" s="228"/>
      <c r="T24" s="225"/>
      <c r="U24" s="226"/>
      <c r="V24" s="224"/>
      <c r="W24" s="224"/>
      <c r="X24" s="227"/>
      <c r="Y24" s="20"/>
    </row>
    <row r="25" spans="3:25" ht="25.5">
      <c r="C25" s="67">
        <v>12</v>
      </c>
      <c r="D25" s="244" t="s">
        <v>146</v>
      </c>
      <c r="E25" s="50">
        <f aca="true" t="shared" si="1" ref="E25:G31">I25+M25+Q25+U25</f>
        <v>-7.815</v>
      </c>
      <c r="F25" s="68">
        <f t="shared" si="1"/>
        <v>-7.815</v>
      </c>
      <c r="G25" s="53"/>
      <c r="H25" s="65"/>
      <c r="I25" s="223">
        <f aca="true" t="shared" si="2" ref="I25:I31">J25+L25</f>
        <v>-7.815</v>
      </c>
      <c r="J25" s="224">
        <v>-7.815</v>
      </c>
      <c r="K25" s="224"/>
      <c r="L25" s="225"/>
      <c r="M25" s="226"/>
      <c r="N25" s="224"/>
      <c r="O25" s="224"/>
      <c r="P25" s="227"/>
      <c r="Q25" s="223"/>
      <c r="R25" s="224"/>
      <c r="S25" s="224"/>
      <c r="T25" s="225"/>
      <c r="U25" s="226"/>
      <c r="V25" s="224"/>
      <c r="W25" s="224"/>
      <c r="X25" s="227"/>
      <c r="Y25" s="20"/>
    </row>
    <row r="26" spans="3:25" ht="25.5">
      <c r="C26" s="240">
        <v>13</v>
      </c>
      <c r="D26" s="244" t="s">
        <v>288</v>
      </c>
      <c r="E26" s="50">
        <f t="shared" si="1"/>
        <v>-15</v>
      </c>
      <c r="F26" s="68">
        <f t="shared" si="1"/>
        <v>-15</v>
      </c>
      <c r="G26" s="53"/>
      <c r="H26" s="65"/>
      <c r="I26" s="223">
        <f t="shared" si="2"/>
        <v>-15</v>
      </c>
      <c r="J26" s="224">
        <v>-15</v>
      </c>
      <c r="K26" s="224"/>
      <c r="L26" s="225"/>
      <c r="M26" s="226"/>
      <c r="N26" s="224"/>
      <c r="O26" s="224"/>
      <c r="P26" s="227"/>
      <c r="Q26" s="223"/>
      <c r="R26" s="224"/>
      <c r="S26" s="224"/>
      <c r="T26" s="225"/>
      <c r="U26" s="226"/>
      <c r="V26" s="224"/>
      <c r="W26" s="224"/>
      <c r="X26" s="227"/>
      <c r="Y26" s="20"/>
    </row>
    <row r="27" spans="3:25" ht="12.75">
      <c r="C27" s="55">
        <v>14</v>
      </c>
      <c r="D27" s="55" t="s">
        <v>147</v>
      </c>
      <c r="E27" s="50">
        <f t="shared" si="1"/>
        <v>-0.89</v>
      </c>
      <c r="F27" s="68">
        <f t="shared" si="1"/>
        <v>-0.89</v>
      </c>
      <c r="G27" s="68">
        <f t="shared" si="1"/>
        <v>-4.96</v>
      </c>
      <c r="H27" s="65"/>
      <c r="I27" s="223">
        <f t="shared" si="2"/>
        <v>-0.89</v>
      </c>
      <c r="J27" s="224">
        <v>-0.89</v>
      </c>
      <c r="K27" s="224">
        <v>-4.96</v>
      </c>
      <c r="L27" s="225"/>
      <c r="M27" s="226"/>
      <c r="N27" s="224"/>
      <c r="O27" s="224"/>
      <c r="P27" s="227"/>
      <c r="Q27" s="223"/>
      <c r="R27" s="224"/>
      <c r="S27" s="224"/>
      <c r="T27" s="225"/>
      <c r="U27" s="226"/>
      <c r="V27" s="224"/>
      <c r="W27" s="224"/>
      <c r="X27" s="227"/>
      <c r="Y27" s="20"/>
    </row>
    <row r="28" spans="3:25" ht="12.75">
      <c r="C28" s="55">
        <v>15</v>
      </c>
      <c r="D28" s="55" t="s">
        <v>148</v>
      </c>
      <c r="E28" s="50">
        <f t="shared" si="1"/>
        <v>1.14</v>
      </c>
      <c r="F28" s="68">
        <f t="shared" si="1"/>
        <v>1.14</v>
      </c>
      <c r="G28" s="68">
        <f t="shared" si="1"/>
        <v>0</v>
      </c>
      <c r="H28" s="65"/>
      <c r="I28" s="223">
        <f t="shared" si="2"/>
        <v>1.14</v>
      </c>
      <c r="J28" s="224">
        <v>1.14</v>
      </c>
      <c r="K28" s="224"/>
      <c r="L28" s="225"/>
      <c r="M28" s="226"/>
      <c r="N28" s="224"/>
      <c r="O28" s="224"/>
      <c r="P28" s="227"/>
      <c r="Q28" s="223"/>
      <c r="R28" s="224"/>
      <c r="S28" s="224"/>
      <c r="T28" s="225"/>
      <c r="U28" s="226"/>
      <c r="V28" s="224"/>
      <c r="W28" s="224"/>
      <c r="X28" s="227"/>
      <c r="Y28" s="20"/>
    </row>
    <row r="29" spans="3:25" ht="12.75">
      <c r="C29" s="67">
        <v>16</v>
      </c>
      <c r="D29" s="246" t="s">
        <v>278</v>
      </c>
      <c r="E29" s="173"/>
      <c r="F29" s="231">
        <f t="shared" si="1"/>
        <v>-1.8</v>
      </c>
      <c r="G29" s="231"/>
      <c r="H29" s="233">
        <f>L29+P29+T29+X29</f>
        <v>1.8</v>
      </c>
      <c r="I29" s="230"/>
      <c r="J29" s="174">
        <v>-1.8</v>
      </c>
      <c r="K29" s="174"/>
      <c r="L29" s="232">
        <v>1.8</v>
      </c>
      <c r="M29" s="173"/>
      <c r="N29" s="174"/>
      <c r="O29" s="174"/>
      <c r="P29" s="233"/>
      <c r="Q29" s="230"/>
      <c r="R29" s="224"/>
      <c r="S29" s="224"/>
      <c r="T29" s="225"/>
      <c r="U29" s="226"/>
      <c r="V29" s="224"/>
      <c r="W29" s="224"/>
      <c r="X29" s="227"/>
      <c r="Y29" s="20"/>
    </row>
    <row r="30" spans="3:25" ht="12.75">
      <c r="C30" s="239">
        <v>17</v>
      </c>
      <c r="D30" s="248" t="s">
        <v>151</v>
      </c>
      <c r="E30" s="74">
        <f t="shared" si="1"/>
        <v>5.915</v>
      </c>
      <c r="F30" s="237">
        <f t="shared" si="1"/>
        <v>5.915</v>
      </c>
      <c r="G30" s="172">
        <f>K30+O30+S30+W30</f>
        <v>0</v>
      </c>
      <c r="H30" s="42"/>
      <c r="I30" s="236">
        <f>J30+L30</f>
        <v>5.915</v>
      </c>
      <c r="J30" s="172">
        <v>5.915</v>
      </c>
      <c r="K30" s="172"/>
      <c r="L30" s="235"/>
      <c r="M30" s="74"/>
      <c r="N30" s="172"/>
      <c r="O30" s="172"/>
      <c r="P30" s="233"/>
      <c r="Q30" s="236"/>
      <c r="R30" s="43"/>
      <c r="S30" s="43"/>
      <c r="T30" s="225"/>
      <c r="U30" s="229"/>
      <c r="V30" s="43"/>
      <c r="W30" s="43"/>
      <c r="X30" s="33"/>
      <c r="Y30" s="20"/>
    </row>
    <row r="31" spans="3:25" ht="25.5">
      <c r="C31" s="67">
        <v>18</v>
      </c>
      <c r="D31" s="398" t="s">
        <v>363</v>
      </c>
      <c r="E31" s="173">
        <f t="shared" si="1"/>
        <v>3</v>
      </c>
      <c r="F31" s="231">
        <f t="shared" si="1"/>
        <v>3</v>
      </c>
      <c r="G31" s="172"/>
      <c r="H31" s="42"/>
      <c r="I31" s="230">
        <f t="shared" si="2"/>
        <v>3</v>
      </c>
      <c r="J31" s="174">
        <v>3</v>
      </c>
      <c r="K31" s="172"/>
      <c r="L31" s="235"/>
      <c r="M31" s="173"/>
      <c r="N31" s="174"/>
      <c r="O31" s="174"/>
      <c r="P31" s="233"/>
      <c r="Q31" s="236"/>
      <c r="R31" s="224"/>
      <c r="S31" s="224"/>
      <c r="T31" s="225"/>
      <c r="U31" s="229"/>
      <c r="V31" s="43"/>
      <c r="W31" s="43"/>
      <c r="X31" s="33"/>
      <c r="Y31" s="20"/>
    </row>
    <row r="32" spans="3:25" ht="12.75">
      <c r="C32" s="240">
        <v>19</v>
      </c>
      <c r="D32" s="249" t="s">
        <v>94</v>
      </c>
      <c r="E32" s="74">
        <f>I32+M32+Q32+U32</f>
        <v>15</v>
      </c>
      <c r="F32" s="237">
        <f>J32+N32+R32+V32</f>
        <v>15</v>
      </c>
      <c r="G32" s="172">
        <f>K32+O32+S32+W32</f>
        <v>0</v>
      </c>
      <c r="H32" s="42"/>
      <c r="I32" s="228">
        <v>15</v>
      </c>
      <c r="J32" s="43">
        <v>15</v>
      </c>
      <c r="K32" s="43"/>
      <c r="L32" s="41"/>
      <c r="M32" s="229"/>
      <c r="N32" s="43"/>
      <c r="O32" s="43"/>
      <c r="P32" s="227"/>
      <c r="Q32" s="228"/>
      <c r="R32" s="224"/>
      <c r="S32" s="224"/>
      <c r="T32" s="225"/>
      <c r="U32" s="229"/>
      <c r="V32" s="43"/>
      <c r="W32" s="43"/>
      <c r="X32" s="33"/>
      <c r="Y32" s="20"/>
    </row>
    <row r="33" spans="3:25" ht="12.75">
      <c r="C33" s="55">
        <v>20</v>
      </c>
      <c r="D33" s="243" t="s">
        <v>66</v>
      </c>
      <c r="E33" s="74">
        <f aca="true" t="shared" si="3" ref="E33:G35">I33+M33+Q33+U33</f>
        <v>3.5</v>
      </c>
      <c r="F33" s="237">
        <f t="shared" si="3"/>
        <v>2.5</v>
      </c>
      <c r="G33" s="172">
        <f t="shared" si="3"/>
        <v>-1.5</v>
      </c>
      <c r="H33" s="42"/>
      <c r="I33" s="228">
        <f>J33+L33</f>
        <v>3.5</v>
      </c>
      <c r="J33" s="43">
        <v>2.5</v>
      </c>
      <c r="K33" s="43">
        <v>-1.5</v>
      </c>
      <c r="L33" s="41">
        <v>1</v>
      </c>
      <c r="M33" s="229"/>
      <c r="N33" s="43"/>
      <c r="O33" s="43"/>
      <c r="P33" s="227"/>
      <c r="Q33" s="223"/>
      <c r="R33" s="224"/>
      <c r="S33" s="224"/>
      <c r="T33" s="225"/>
      <c r="U33" s="229"/>
      <c r="V33" s="43"/>
      <c r="W33" s="43"/>
      <c r="X33" s="33"/>
      <c r="Y33" s="20"/>
    </row>
    <row r="34" spans="3:25" ht="12.75">
      <c r="C34" s="55">
        <v>21</v>
      </c>
      <c r="D34" s="243" t="s">
        <v>68</v>
      </c>
      <c r="E34" s="74">
        <f t="shared" si="3"/>
        <v>3</v>
      </c>
      <c r="F34" s="237">
        <f t="shared" si="3"/>
        <v>3</v>
      </c>
      <c r="G34" s="172">
        <f t="shared" si="3"/>
        <v>0</v>
      </c>
      <c r="H34" s="42"/>
      <c r="I34" s="228"/>
      <c r="J34" s="43"/>
      <c r="K34" s="43"/>
      <c r="L34" s="41"/>
      <c r="M34" s="229"/>
      <c r="N34" s="43"/>
      <c r="O34" s="43"/>
      <c r="P34" s="227"/>
      <c r="Q34" s="223"/>
      <c r="R34" s="224"/>
      <c r="S34" s="224"/>
      <c r="T34" s="225"/>
      <c r="U34" s="229">
        <f>V34+X34</f>
        <v>3</v>
      </c>
      <c r="V34" s="43">
        <v>3</v>
      </c>
      <c r="W34" s="43"/>
      <c r="X34" s="33"/>
      <c r="Y34" s="20"/>
    </row>
    <row r="35" spans="3:25" ht="12.75">
      <c r="C35" s="67">
        <v>22</v>
      </c>
      <c r="D35" s="250" t="s">
        <v>71</v>
      </c>
      <c r="E35" s="74"/>
      <c r="F35" s="237"/>
      <c r="G35" s="172">
        <f t="shared" si="3"/>
        <v>-1.8</v>
      </c>
      <c r="H35" s="42"/>
      <c r="I35" s="228"/>
      <c r="J35" s="43"/>
      <c r="K35" s="43">
        <v>-1.8</v>
      </c>
      <c r="L35" s="41"/>
      <c r="M35" s="229"/>
      <c r="N35" s="43"/>
      <c r="O35" s="43"/>
      <c r="P35" s="227"/>
      <c r="Q35" s="223"/>
      <c r="R35" s="224"/>
      <c r="S35" s="224"/>
      <c r="T35" s="225"/>
      <c r="U35" s="229"/>
      <c r="V35" s="43"/>
      <c r="W35" s="43"/>
      <c r="X35" s="33"/>
      <c r="Y35" s="20"/>
    </row>
    <row r="36" spans="3:25" ht="12.75">
      <c r="C36" s="239">
        <v>23</v>
      </c>
      <c r="D36" s="251" t="s">
        <v>432</v>
      </c>
      <c r="E36" s="124"/>
      <c r="F36" s="217"/>
      <c r="G36" s="122">
        <f>+K36+O36+S36+W36</f>
        <v>-0.2</v>
      </c>
      <c r="H36" s="125"/>
      <c r="I36" s="258"/>
      <c r="J36" s="259"/>
      <c r="K36" s="259">
        <v>-0.2</v>
      </c>
      <c r="L36" s="260"/>
      <c r="M36" s="261"/>
      <c r="N36" s="259"/>
      <c r="O36" s="259"/>
      <c r="P36" s="262"/>
      <c r="Q36" s="258"/>
      <c r="R36" s="259"/>
      <c r="S36" s="259"/>
      <c r="T36" s="40"/>
      <c r="U36" s="261"/>
      <c r="V36" s="259"/>
      <c r="W36" s="259"/>
      <c r="X36" s="263"/>
      <c r="Y36" s="20"/>
    </row>
    <row r="37" spans="3:25" ht="12.75">
      <c r="C37" s="67">
        <v>24</v>
      </c>
      <c r="D37" s="243" t="s">
        <v>433</v>
      </c>
      <c r="E37" s="60"/>
      <c r="F37" s="69"/>
      <c r="G37" s="58">
        <f>+K37+O37+S37+W37</f>
        <v>-0.45</v>
      </c>
      <c r="H37" s="61"/>
      <c r="I37" s="228"/>
      <c r="J37" s="43"/>
      <c r="K37" s="43">
        <v>-0.4</v>
      </c>
      <c r="L37" s="225"/>
      <c r="M37" s="264"/>
      <c r="N37" s="43"/>
      <c r="O37" s="43"/>
      <c r="P37" s="227"/>
      <c r="Q37" s="228"/>
      <c r="R37" s="43"/>
      <c r="S37" s="43">
        <v>-0.05</v>
      </c>
      <c r="T37" s="41"/>
      <c r="U37" s="229"/>
      <c r="V37" s="43"/>
      <c r="W37" s="43"/>
      <c r="X37" s="33"/>
      <c r="Y37" s="20"/>
    </row>
    <row r="38" spans="3:25" ht="12.75">
      <c r="C38" s="240">
        <v>25</v>
      </c>
      <c r="D38" s="243" t="s">
        <v>434</v>
      </c>
      <c r="E38" s="60"/>
      <c r="F38" s="69"/>
      <c r="G38" s="58">
        <f>+K38+O38+S38+W38</f>
        <v>-0.2</v>
      </c>
      <c r="H38" s="61"/>
      <c r="I38" s="228"/>
      <c r="J38" s="43"/>
      <c r="K38" s="43">
        <v>-0.2</v>
      </c>
      <c r="L38" s="41"/>
      <c r="M38" s="264"/>
      <c r="N38" s="43"/>
      <c r="O38" s="43"/>
      <c r="P38" s="227"/>
      <c r="Q38" s="228"/>
      <c r="R38" s="43"/>
      <c r="S38" s="43"/>
      <c r="T38" s="41"/>
      <c r="U38" s="229"/>
      <c r="V38" s="43"/>
      <c r="W38" s="43"/>
      <c r="X38" s="33"/>
      <c r="Y38" s="20"/>
    </row>
    <row r="39" spans="3:25" ht="12.75">
      <c r="C39" s="55">
        <v>26</v>
      </c>
      <c r="D39" s="243" t="s">
        <v>435</v>
      </c>
      <c r="E39" s="60"/>
      <c r="F39" s="69"/>
      <c r="G39" s="58">
        <f>+K39+O39+S39+W39</f>
        <v>-0.30000000000000004</v>
      </c>
      <c r="H39" s="61"/>
      <c r="I39" s="228"/>
      <c r="J39" s="43"/>
      <c r="K39" s="43">
        <v>-0.2</v>
      </c>
      <c r="L39" s="225"/>
      <c r="M39" s="264"/>
      <c r="N39" s="43"/>
      <c r="O39" s="43"/>
      <c r="P39" s="227"/>
      <c r="Q39" s="228"/>
      <c r="R39" s="43"/>
      <c r="S39" s="43">
        <v>-0.1</v>
      </c>
      <c r="T39" s="41"/>
      <c r="U39" s="229"/>
      <c r="V39" s="43"/>
      <c r="W39" s="43"/>
      <c r="X39" s="33"/>
      <c r="Y39" s="20"/>
    </row>
    <row r="40" spans="3:25" ht="12.75">
      <c r="C40" s="55">
        <v>27</v>
      </c>
      <c r="D40" s="243" t="s">
        <v>436</v>
      </c>
      <c r="E40" s="60"/>
      <c r="F40" s="69"/>
      <c r="G40" s="58">
        <f aca="true" t="shared" si="4" ref="E40:H46">+K40+O40+S40+W40</f>
        <v>-1.7</v>
      </c>
      <c r="H40" s="61"/>
      <c r="I40" s="228"/>
      <c r="J40" s="43"/>
      <c r="K40" s="43">
        <v>-1</v>
      </c>
      <c r="L40" s="41"/>
      <c r="M40" s="264"/>
      <c r="N40" s="43"/>
      <c r="O40" s="43"/>
      <c r="P40" s="227"/>
      <c r="Q40" s="228"/>
      <c r="R40" s="43"/>
      <c r="S40" s="43">
        <v>-0.7</v>
      </c>
      <c r="T40" s="41"/>
      <c r="U40" s="229"/>
      <c r="V40" s="43"/>
      <c r="W40" s="43"/>
      <c r="X40" s="33"/>
      <c r="Y40" s="20"/>
    </row>
    <row r="41" spans="3:25" ht="12.75">
      <c r="C41" s="67">
        <v>28</v>
      </c>
      <c r="D41" s="243" t="s">
        <v>77</v>
      </c>
      <c r="E41" s="60">
        <f t="shared" si="4"/>
        <v>2</v>
      </c>
      <c r="F41" s="69">
        <f t="shared" si="4"/>
        <v>2</v>
      </c>
      <c r="G41" s="58">
        <f t="shared" si="4"/>
        <v>-0.5</v>
      </c>
      <c r="H41" s="61"/>
      <c r="I41" s="228">
        <f>+J41</f>
        <v>2</v>
      </c>
      <c r="J41" s="43">
        <v>2</v>
      </c>
      <c r="K41" s="43">
        <v>-0.2</v>
      </c>
      <c r="L41" s="41"/>
      <c r="M41" s="264"/>
      <c r="N41" s="43"/>
      <c r="O41" s="43"/>
      <c r="P41" s="33"/>
      <c r="Q41" s="228"/>
      <c r="R41" s="43"/>
      <c r="S41" s="43">
        <v>-0.3</v>
      </c>
      <c r="T41" s="41"/>
      <c r="U41" s="229"/>
      <c r="V41" s="43"/>
      <c r="W41" s="43"/>
      <c r="X41" s="33"/>
      <c r="Y41" s="20"/>
    </row>
    <row r="42" spans="3:25" ht="12.75">
      <c r="C42" s="239">
        <v>29</v>
      </c>
      <c r="D42" s="243" t="s">
        <v>158</v>
      </c>
      <c r="E42" s="60"/>
      <c r="F42" s="69"/>
      <c r="G42" s="58">
        <f t="shared" si="4"/>
        <v>-0.1</v>
      </c>
      <c r="H42" s="61"/>
      <c r="I42" s="228"/>
      <c r="J42" s="43"/>
      <c r="K42" s="43"/>
      <c r="L42" s="225"/>
      <c r="M42" s="264"/>
      <c r="N42" s="43"/>
      <c r="O42" s="43"/>
      <c r="P42" s="227"/>
      <c r="Q42" s="228"/>
      <c r="R42" s="43"/>
      <c r="S42" s="43">
        <v>-0.1</v>
      </c>
      <c r="T42" s="41"/>
      <c r="U42" s="229"/>
      <c r="V42" s="43"/>
      <c r="W42" s="43"/>
      <c r="X42" s="33"/>
      <c r="Y42" s="20"/>
    </row>
    <row r="43" spans="3:25" ht="12.75">
      <c r="C43" s="67">
        <v>30</v>
      </c>
      <c r="D43" s="243" t="s">
        <v>282</v>
      </c>
      <c r="E43" s="60">
        <f t="shared" si="4"/>
        <v>3.5</v>
      </c>
      <c r="F43" s="69">
        <f t="shared" si="4"/>
        <v>3.5</v>
      </c>
      <c r="G43" s="58">
        <f t="shared" si="4"/>
        <v>-0.08</v>
      </c>
      <c r="H43" s="61"/>
      <c r="I43" s="228">
        <f>+J43</f>
        <v>3.5</v>
      </c>
      <c r="J43" s="43">
        <v>3.5</v>
      </c>
      <c r="K43" s="43"/>
      <c r="L43" s="225"/>
      <c r="M43" s="264"/>
      <c r="N43" s="43"/>
      <c r="O43" s="43"/>
      <c r="P43" s="227"/>
      <c r="Q43" s="228"/>
      <c r="R43" s="43"/>
      <c r="S43" s="43">
        <v>-0.08</v>
      </c>
      <c r="T43" s="41"/>
      <c r="U43" s="229"/>
      <c r="V43" s="43"/>
      <c r="W43" s="43"/>
      <c r="X43" s="33"/>
      <c r="Y43" s="20"/>
    </row>
    <row r="44" spans="3:25" ht="12.75">
      <c r="C44" s="240">
        <v>31</v>
      </c>
      <c r="D44" s="243" t="s">
        <v>437</v>
      </c>
      <c r="E44" s="60">
        <f t="shared" si="4"/>
        <v>3.5</v>
      </c>
      <c r="F44" s="69">
        <f t="shared" si="4"/>
        <v>3.5</v>
      </c>
      <c r="G44" s="58"/>
      <c r="H44" s="61">
        <f t="shared" si="4"/>
        <v>0</v>
      </c>
      <c r="I44" s="228">
        <f>+J44</f>
        <v>3.5</v>
      </c>
      <c r="J44" s="43">
        <v>3.5</v>
      </c>
      <c r="K44" s="43"/>
      <c r="L44" s="225"/>
      <c r="M44" s="264"/>
      <c r="N44" s="43"/>
      <c r="O44" s="43"/>
      <c r="P44" s="227"/>
      <c r="Q44" s="228"/>
      <c r="R44" s="43"/>
      <c r="S44" s="43"/>
      <c r="T44" s="41"/>
      <c r="U44" s="229"/>
      <c r="V44" s="43"/>
      <c r="W44" s="43"/>
      <c r="X44" s="33"/>
      <c r="Y44" s="20"/>
    </row>
    <row r="45" spans="3:25" ht="12.75">
      <c r="C45" s="55">
        <v>32</v>
      </c>
      <c r="D45" s="243" t="s">
        <v>161</v>
      </c>
      <c r="E45" s="60">
        <f t="shared" si="4"/>
        <v>3.5</v>
      </c>
      <c r="F45" s="69">
        <f t="shared" si="4"/>
        <v>3.5</v>
      </c>
      <c r="G45" s="58">
        <f t="shared" si="4"/>
        <v>-2.5</v>
      </c>
      <c r="H45" s="61">
        <f t="shared" si="4"/>
        <v>0</v>
      </c>
      <c r="I45" s="228">
        <f>+J45+L45</f>
        <v>3.5</v>
      </c>
      <c r="J45" s="43">
        <v>3.5</v>
      </c>
      <c r="K45" s="43">
        <v>-0.5</v>
      </c>
      <c r="L45" s="41"/>
      <c r="M45" s="264"/>
      <c r="N45" s="43"/>
      <c r="O45" s="43"/>
      <c r="P45" s="227"/>
      <c r="Q45" s="228"/>
      <c r="R45" s="43"/>
      <c r="S45" s="43">
        <v>-2</v>
      </c>
      <c r="T45" s="41"/>
      <c r="U45" s="229"/>
      <c r="V45" s="43"/>
      <c r="W45" s="43"/>
      <c r="X45" s="33"/>
      <c r="Y45" s="20"/>
    </row>
    <row r="46" spans="3:25" ht="12.75">
      <c r="C46" s="55">
        <v>33</v>
      </c>
      <c r="D46" s="243" t="s">
        <v>84</v>
      </c>
      <c r="E46" s="60">
        <f t="shared" si="4"/>
        <v>1.5</v>
      </c>
      <c r="F46" s="69">
        <f t="shared" si="4"/>
        <v>1.5</v>
      </c>
      <c r="G46" s="58"/>
      <c r="H46" s="61"/>
      <c r="I46" s="228">
        <f>+J46+L46</f>
        <v>1.5</v>
      </c>
      <c r="J46" s="43">
        <v>1.5</v>
      </c>
      <c r="K46" s="43"/>
      <c r="L46" s="41"/>
      <c r="M46" s="264"/>
      <c r="N46" s="43"/>
      <c r="O46" s="43"/>
      <c r="P46" s="227"/>
      <c r="Q46" s="228"/>
      <c r="R46" s="43"/>
      <c r="S46" s="43"/>
      <c r="T46" s="41"/>
      <c r="U46" s="229"/>
      <c r="V46" s="43"/>
      <c r="W46" s="43"/>
      <c r="X46" s="33"/>
      <c r="Y46" s="20"/>
    </row>
    <row r="47" spans="3:25" ht="12.75">
      <c r="C47" s="67">
        <v>34</v>
      </c>
      <c r="D47" s="243" t="s">
        <v>438</v>
      </c>
      <c r="E47" s="60">
        <f>+I47+M47+Q47+U47</f>
        <v>2.7</v>
      </c>
      <c r="F47" s="69">
        <f>+J47+N47+R47+V47</f>
        <v>2.7</v>
      </c>
      <c r="G47" s="58">
        <f>+K47+O47+S47+W47</f>
        <v>0</v>
      </c>
      <c r="H47" s="61"/>
      <c r="I47" s="228">
        <f>+J47+L47</f>
        <v>2.7</v>
      </c>
      <c r="J47" s="43">
        <v>2.7</v>
      </c>
      <c r="K47" s="43"/>
      <c r="L47" s="41"/>
      <c r="M47" s="264"/>
      <c r="N47" s="43"/>
      <c r="O47" s="43"/>
      <c r="P47" s="227"/>
      <c r="Q47" s="228"/>
      <c r="R47" s="265"/>
      <c r="S47" s="43"/>
      <c r="T47" s="41"/>
      <c r="U47" s="229"/>
      <c r="V47" s="43"/>
      <c r="W47" s="43"/>
      <c r="X47" s="33"/>
      <c r="Y47" s="20"/>
    </row>
    <row r="48" spans="3:25" ht="12.75">
      <c r="C48" s="239">
        <v>35</v>
      </c>
      <c r="D48" s="243" t="s">
        <v>89</v>
      </c>
      <c r="E48" s="60">
        <f aca="true" t="shared" si="5" ref="E48:G49">I48+M48+Q48+U48</f>
        <v>1.5</v>
      </c>
      <c r="F48" s="69">
        <f t="shared" si="5"/>
        <v>1.5</v>
      </c>
      <c r="G48" s="58">
        <f t="shared" si="5"/>
        <v>-1.06</v>
      </c>
      <c r="H48" s="61"/>
      <c r="I48" s="228">
        <f>J48+L48</f>
        <v>1.5</v>
      </c>
      <c r="J48" s="43">
        <v>1.5</v>
      </c>
      <c r="K48" s="43">
        <v>-0.35</v>
      </c>
      <c r="L48" s="41"/>
      <c r="M48" s="264"/>
      <c r="N48" s="43"/>
      <c r="O48" s="43"/>
      <c r="P48" s="227"/>
      <c r="Q48" s="228"/>
      <c r="R48" s="43"/>
      <c r="S48" s="43">
        <v>-0.71</v>
      </c>
      <c r="T48" s="41"/>
      <c r="U48" s="229"/>
      <c r="V48" s="43"/>
      <c r="W48" s="43"/>
      <c r="X48" s="33"/>
      <c r="Y48" s="20"/>
    </row>
    <row r="49" spans="3:25" ht="12.75">
      <c r="C49" s="67">
        <v>36</v>
      </c>
      <c r="D49" s="243" t="s">
        <v>163</v>
      </c>
      <c r="E49" s="60"/>
      <c r="F49" s="69"/>
      <c r="G49" s="58">
        <f t="shared" si="5"/>
        <v>-0.17</v>
      </c>
      <c r="H49" s="61"/>
      <c r="I49" s="228">
        <f>J49+L49</f>
        <v>0</v>
      </c>
      <c r="J49" s="43"/>
      <c r="K49" s="43">
        <v>-0.17</v>
      </c>
      <c r="L49" s="41"/>
      <c r="M49" s="264"/>
      <c r="N49" s="43"/>
      <c r="O49" s="43"/>
      <c r="P49" s="33"/>
      <c r="Q49" s="228"/>
      <c r="R49" s="43"/>
      <c r="S49" s="43"/>
      <c r="T49" s="41"/>
      <c r="U49" s="229"/>
      <c r="V49" s="43"/>
      <c r="W49" s="43"/>
      <c r="X49" s="33"/>
      <c r="Y49" s="20"/>
    </row>
    <row r="50" spans="3:25" ht="12.75">
      <c r="C50" s="240">
        <v>37</v>
      </c>
      <c r="D50" s="243" t="s">
        <v>164</v>
      </c>
      <c r="E50" s="60">
        <f aca="true" t="shared" si="6" ref="E50:H56">+I50+M50+Q50+U50</f>
        <v>16.55</v>
      </c>
      <c r="F50" s="69">
        <f t="shared" si="6"/>
        <v>16.55</v>
      </c>
      <c r="G50" s="58">
        <f t="shared" si="6"/>
        <v>-1.2</v>
      </c>
      <c r="H50" s="61"/>
      <c r="I50" s="228">
        <f aca="true" t="shared" si="7" ref="I50:I55">+J50</f>
        <v>15.983</v>
      </c>
      <c r="J50" s="43">
        <v>15.983</v>
      </c>
      <c r="K50" s="43">
        <v>-0.3</v>
      </c>
      <c r="L50" s="225"/>
      <c r="M50" s="264"/>
      <c r="N50" s="43"/>
      <c r="O50" s="43"/>
      <c r="P50" s="227"/>
      <c r="Q50" s="228">
        <f>+R50</f>
        <v>0.567</v>
      </c>
      <c r="R50" s="43">
        <v>0.567</v>
      </c>
      <c r="S50" s="43">
        <v>-0.9</v>
      </c>
      <c r="T50" s="225"/>
      <c r="U50" s="229"/>
      <c r="V50" s="43"/>
      <c r="W50" s="43"/>
      <c r="X50" s="33"/>
      <c r="Y50" s="20"/>
    </row>
    <row r="51" spans="3:25" ht="12.75">
      <c r="C51" s="55">
        <v>38</v>
      </c>
      <c r="D51" s="252" t="s">
        <v>281</v>
      </c>
      <c r="E51" s="60">
        <f>+I51+M51+Q51+U51</f>
        <v>-15.05</v>
      </c>
      <c r="F51" s="69">
        <f>+J51+N51+R51+V51</f>
        <v>-15.05</v>
      </c>
      <c r="G51" s="58">
        <f>+K51+O51+S51+W51</f>
        <v>-12.428</v>
      </c>
      <c r="H51" s="61"/>
      <c r="I51" s="228">
        <f t="shared" si="7"/>
        <v>-14.483</v>
      </c>
      <c r="J51" s="43">
        <v>-14.483</v>
      </c>
      <c r="K51" s="43">
        <v>-12.428</v>
      </c>
      <c r="L51" s="225"/>
      <c r="M51" s="264"/>
      <c r="N51" s="43"/>
      <c r="O51" s="43"/>
      <c r="P51" s="227"/>
      <c r="Q51" s="228">
        <f>+R51</f>
        <v>-0.567</v>
      </c>
      <c r="R51" s="43">
        <v>-0.567</v>
      </c>
      <c r="S51" s="43"/>
      <c r="T51" s="225"/>
      <c r="U51" s="229"/>
      <c r="V51" s="43"/>
      <c r="W51" s="43"/>
      <c r="X51" s="33"/>
      <c r="Y51" s="20"/>
    </row>
    <row r="52" spans="3:24" s="279" customFormat="1" ht="12.75">
      <c r="C52" s="55">
        <v>39</v>
      </c>
      <c r="D52" s="242" t="s">
        <v>105</v>
      </c>
      <c r="E52" s="74">
        <f t="shared" si="6"/>
        <v>3</v>
      </c>
      <c r="F52" s="237">
        <f t="shared" si="6"/>
        <v>3</v>
      </c>
      <c r="G52" s="172"/>
      <c r="H52" s="42"/>
      <c r="I52" s="236">
        <f>J52+L52</f>
        <v>3</v>
      </c>
      <c r="J52" s="172">
        <v>3</v>
      </c>
      <c r="K52" s="172"/>
      <c r="L52" s="235"/>
      <c r="M52" s="295"/>
      <c r="N52" s="172"/>
      <c r="O52" s="172"/>
      <c r="P52" s="42"/>
      <c r="Q52" s="236"/>
      <c r="R52" s="172"/>
      <c r="S52" s="172"/>
      <c r="T52" s="235"/>
      <c r="U52" s="74"/>
      <c r="V52" s="172"/>
      <c r="W52" s="172"/>
      <c r="X52" s="42"/>
    </row>
    <row r="53" spans="3:25" ht="12.75">
      <c r="C53" s="67">
        <v>40</v>
      </c>
      <c r="D53" s="243" t="s">
        <v>165</v>
      </c>
      <c r="E53" s="60">
        <f t="shared" si="6"/>
        <v>2.91</v>
      </c>
      <c r="F53" s="69">
        <f t="shared" si="6"/>
        <v>2.91</v>
      </c>
      <c r="G53" s="58">
        <f t="shared" si="6"/>
        <v>-0.4</v>
      </c>
      <c r="H53" s="61"/>
      <c r="I53" s="228">
        <f t="shared" si="7"/>
        <v>2.91</v>
      </c>
      <c r="J53" s="43">
        <v>2.91</v>
      </c>
      <c r="K53" s="43">
        <v>-0.4</v>
      </c>
      <c r="L53" s="225"/>
      <c r="M53" s="264"/>
      <c r="N53" s="43"/>
      <c r="O53" s="43"/>
      <c r="P53" s="227"/>
      <c r="Q53" s="228"/>
      <c r="R53" s="43"/>
      <c r="S53" s="43"/>
      <c r="T53" s="41"/>
      <c r="U53" s="229"/>
      <c r="V53" s="43"/>
      <c r="W53" s="43"/>
      <c r="X53" s="33"/>
      <c r="Y53" s="20"/>
    </row>
    <row r="54" spans="3:25" ht="12.75">
      <c r="C54" s="239">
        <v>41</v>
      </c>
      <c r="D54" s="243" t="s">
        <v>99</v>
      </c>
      <c r="E54" s="60">
        <f t="shared" si="6"/>
        <v>1.74</v>
      </c>
      <c r="F54" s="69">
        <f t="shared" si="6"/>
        <v>1.74</v>
      </c>
      <c r="G54" s="58"/>
      <c r="H54" s="61"/>
      <c r="I54" s="228">
        <f t="shared" si="7"/>
        <v>1.74</v>
      </c>
      <c r="J54" s="43">
        <v>1.74</v>
      </c>
      <c r="K54" s="43"/>
      <c r="L54" s="225"/>
      <c r="M54" s="264"/>
      <c r="N54" s="43"/>
      <c r="O54" s="43"/>
      <c r="P54" s="227"/>
      <c r="Q54" s="228"/>
      <c r="R54" s="43"/>
      <c r="S54" s="43"/>
      <c r="T54" s="41"/>
      <c r="U54" s="229"/>
      <c r="V54" s="43"/>
      <c r="W54" s="43"/>
      <c r="X54" s="33"/>
      <c r="Y54" s="20"/>
    </row>
    <row r="55" spans="3:25" ht="13.5" thickBot="1">
      <c r="C55" s="67">
        <v>42</v>
      </c>
      <c r="D55" s="242" t="s">
        <v>91</v>
      </c>
      <c r="E55" s="60">
        <f t="shared" si="6"/>
        <v>0.5</v>
      </c>
      <c r="F55" s="69">
        <f t="shared" si="6"/>
        <v>0.5</v>
      </c>
      <c r="G55" s="58"/>
      <c r="H55" s="61"/>
      <c r="I55" s="228">
        <f t="shared" si="7"/>
        <v>0.5</v>
      </c>
      <c r="J55" s="43">
        <v>0.5</v>
      </c>
      <c r="K55" s="43"/>
      <c r="L55" s="225"/>
      <c r="M55" s="264"/>
      <c r="N55" s="43"/>
      <c r="O55" s="43"/>
      <c r="P55" s="227"/>
      <c r="Q55" s="228"/>
      <c r="R55" s="43"/>
      <c r="S55" s="43"/>
      <c r="T55" s="41"/>
      <c r="U55" s="229"/>
      <c r="V55" s="43"/>
      <c r="W55" s="43"/>
      <c r="X55" s="33"/>
      <c r="Y55" s="20"/>
    </row>
    <row r="56" spans="3:25" ht="13.5" thickBot="1">
      <c r="C56" s="96">
        <v>43</v>
      </c>
      <c r="D56" s="97" t="s">
        <v>121</v>
      </c>
      <c r="E56" s="593">
        <f t="shared" si="6"/>
        <v>152.74634000000003</v>
      </c>
      <c r="F56" s="267">
        <f>+J56+N56+R56+V56</f>
        <v>-39.41999999999999</v>
      </c>
      <c r="G56" s="266">
        <f t="shared" si="6"/>
        <v>-22.898</v>
      </c>
      <c r="H56" s="594">
        <f t="shared" si="6"/>
        <v>192.16634000000002</v>
      </c>
      <c r="I56" s="595">
        <f>L56+J56</f>
        <v>149.74634000000003</v>
      </c>
      <c r="J56" s="99">
        <f>J14+J17+J22+J24+J30+SUM(J32:J55)</f>
        <v>-37.57999999999999</v>
      </c>
      <c r="K56" s="99">
        <f>K14+K17+K22+K24+K30+SUM(K32:K55)</f>
        <v>-24.608</v>
      </c>
      <c r="L56" s="595">
        <f>L14+L17+L22+L24+L30+SUM(L32:L55)</f>
        <v>187.32634000000002</v>
      </c>
      <c r="M56" s="595"/>
      <c r="N56" s="99">
        <f>N14+N17+N22+N24+N30+SUM(N32:N55)</f>
        <v>-4.84</v>
      </c>
      <c r="O56" s="99">
        <f>O14+O17+O22+O24+O30+SUM(O32:O55)</f>
        <v>6.65</v>
      </c>
      <c r="P56" s="99">
        <f>P14+P17+P22+P24+P30+SUM(P32:P55)</f>
        <v>4.84</v>
      </c>
      <c r="Q56" s="595"/>
      <c r="R56" s="595"/>
      <c r="S56" s="99">
        <f>S14+S17+S22+S24+S30+SUM(S32:S55)</f>
        <v>-4.94</v>
      </c>
      <c r="T56" s="595"/>
      <c r="U56" s="605">
        <f>U14+U17+U22+U24+U30+SUM(U32:U55)</f>
        <v>3</v>
      </c>
      <c r="V56" s="605">
        <f>V14+V17+V22+V24+V30+SUM(V32:V55)</f>
        <v>3</v>
      </c>
      <c r="W56" s="605">
        <f>W14+W17+W22+W24+W30+SUM(W32:W55)</f>
        <v>0</v>
      </c>
      <c r="X56" s="605">
        <f>X14+X17+X22+X24+X30+SUM(X32:X55)</f>
        <v>0</v>
      </c>
      <c r="Y56" s="20"/>
    </row>
    <row r="57" spans="9:25" ht="12.75">
      <c r="I57" s="20"/>
      <c r="J57" s="20"/>
      <c r="K57" s="20"/>
      <c r="L57" s="20"/>
      <c r="M57" s="20"/>
      <c r="N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5:25" ht="12.75"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20"/>
    </row>
    <row r="59" spans="4:25" ht="12.75">
      <c r="D59" s="13" t="s">
        <v>167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4:25" ht="12.75">
      <c r="D60" s="13" t="s">
        <v>274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4:25" ht="12.75">
      <c r="D61" s="106" t="s">
        <v>280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ht="12.75">
      <c r="D62" s="13" t="s">
        <v>168</v>
      </c>
    </row>
  </sheetData>
  <sheetProtection/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L12:L13"/>
    <mergeCell ref="H2:L2"/>
    <mergeCell ref="D5:Q5"/>
    <mergeCell ref="E6:K6"/>
    <mergeCell ref="M11:M13"/>
    <mergeCell ref="P12:P13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44" t="s">
        <v>92</v>
      </c>
    </row>
    <row r="3" spans="3:22" ht="12.75">
      <c r="C3" s="637" t="s">
        <v>271</v>
      </c>
      <c r="D3" s="637"/>
      <c r="E3" s="637"/>
      <c r="F3" s="637"/>
      <c r="G3" s="637"/>
      <c r="H3" s="637"/>
      <c r="I3" s="637"/>
      <c r="J3" s="637"/>
      <c r="P3" s="44"/>
      <c r="R3" s="37" t="s">
        <v>272</v>
      </c>
      <c r="S3" s="11"/>
      <c r="T3" s="11"/>
      <c r="U3" s="12"/>
      <c r="V3" s="12"/>
    </row>
    <row r="4" spans="2:18" ht="12.75">
      <c r="B4" s="107"/>
      <c r="C4" s="637" t="s">
        <v>169</v>
      </c>
      <c r="D4" s="637"/>
      <c r="E4" s="637"/>
      <c r="F4" s="637"/>
      <c r="G4" s="637"/>
      <c r="H4" s="637"/>
      <c r="I4" s="637"/>
      <c r="P4" s="37"/>
      <c r="Q4" s="11"/>
      <c r="R4" s="44" t="s">
        <v>170</v>
      </c>
    </row>
    <row r="5" spans="16:20" ht="13.5" thickBot="1">
      <c r="P5" s="44"/>
      <c r="T5" s="23" t="s">
        <v>171</v>
      </c>
    </row>
    <row r="6" spans="1:22" ht="12.75">
      <c r="A6" s="657"/>
      <c r="B6" s="659" t="s">
        <v>130</v>
      </c>
      <c r="C6" s="662" t="s">
        <v>131</v>
      </c>
      <c r="D6" s="665" t="s">
        <v>132</v>
      </c>
      <c r="E6" s="665"/>
      <c r="F6" s="666"/>
      <c r="G6" s="662" t="s">
        <v>133</v>
      </c>
      <c r="H6" s="665" t="s">
        <v>132</v>
      </c>
      <c r="I6" s="665"/>
      <c r="J6" s="652"/>
      <c r="K6" s="669" t="s">
        <v>273</v>
      </c>
      <c r="L6" s="665" t="s">
        <v>132</v>
      </c>
      <c r="M6" s="665"/>
      <c r="N6" s="666"/>
      <c r="O6" s="669" t="s">
        <v>134</v>
      </c>
      <c r="P6" s="665" t="s">
        <v>132</v>
      </c>
      <c r="Q6" s="665"/>
      <c r="R6" s="666"/>
      <c r="S6" s="669" t="s">
        <v>135</v>
      </c>
      <c r="T6" s="665" t="s">
        <v>132</v>
      </c>
      <c r="U6" s="665"/>
      <c r="V6" s="666"/>
    </row>
    <row r="7" spans="1:22" ht="12.75">
      <c r="A7" s="658"/>
      <c r="B7" s="660"/>
      <c r="C7" s="663"/>
      <c r="D7" s="667" t="s">
        <v>136</v>
      </c>
      <c r="E7" s="667"/>
      <c r="F7" s="668" t="s">
        <v>137</v>
      </c>
      <c r="G7" s="663"/>
      <c r="H7" s="667" t="s">
        <v>136</v>
      </c>
      <c r="I7" s="667"/>
      <c r="J7" s="654" t="s">
        <v>137</v>
      </c>
      <c r="K7" s="670"/>
      <c r="L7" s="667" t="s">
        <v>136</v>
      </c>
      <c r="M7" s="667"/>
      <c r="N7" s="668" t="s">
        <v>137</v>
      </c>
      <c r="O7" s="670"/>
      <c r="P7" s="667" t="s">
        <v>136</v>
      </c>
      <c r="Q7" s="667"/>
      <c r="R7" s="668" t="s">
        <v>137</v>
      </c>
      <c r="S7" s="670"/>
      <c r="T7" s="667" t="s">
        <v>136</v>
      </c>
      <c r="U7" s="667"/>
      <c r="V7" s="668" t="s">
        <v>137</v>
      </c>
    </row>
    <row r="8" spans="1:22" ht="48.75" thickBot="1">
      <c r="A8" s="658"/>
      <c r="B8" s="661"/>
      <c r="C8" s="664"/>
      <c r="D8" s="108" t="s">
        <v>131</v>
      </c>
      <c r="E8" s="109" t="s">
        <v>138</v>
      </c>
      <c r="F8" s="631"/>
      <c r="G8" s="664"/>
      <c r="H8" s="108" t="s">
        <v>131</v>
      </c>
      <c r="I8" s="109" t="s">
        <v>138</v>
      </c>
      <c r="J8" s="641"/>
      <c r="K8" s="671"/>
      <c r="L8" s="108" t="s">
        <v>131</v>
      </c>
      <c r="M8" s="109" t="s">
        <v>138</v>
      </c>
      <c r="N8" s="631"/>
      <c r="O8" s="671"/>
      <c r="P8" s="108" t="s">
        <v>131</v>
      </c>
      <c r="Q8" s="109" t="s">
        <v>138</v>
      </c>
      <c r="R8" s="631"/>
      <c r="S8" s="671"/>
      <c r="T8" s="108" t="s">
        <v>131</v>
      </c>
      <c r="U8" s="109" t="s">
        <v>138</v>
      </c>
      <c r="V8" s="631"/>
    </row>
    <row r="9" spans="1:22" ht="30.75" thickBot="1">
      <c r="A9" s="110">
        <v>1</v>
      </c>
      <c r="B9" s="111" t="s">
        <v>172</v>
      </c>
      <c r="C9" s="101">
        <f aca="true" t="shared" si="0" ref="C9:F25">G9+K9+O9+S9</f>
        <v>0</v>
      </c>
      <c r="D9" s="98">
        <f t="shared" si="0"/>
        <v>0</v>
      </c>
      <c r="E9" s="98">
        <f t="shared" si="0"/>
        <v>0</v>
      </c>
      <c r="F9" s="101">
        <f t="shared" si="0"/>
        <v>0</v>
      </c>
      <c r="G9" s="112">
        <f>G13+G17+G18+G20+G25+G28+G31+SUM(G33:G43)+G23+G10</f>
        <v>0</v>
      </c>
      <c r="H9" s="113">
        <f>H13+H17+H18+H20+H25+H28+H31+SUM(H33:H43)+H23+H10</f>
        <v>0</v>
      </c>
      <c r="I9" s="113">
        <f>I13+I17+I18+I20+I25+I28+I31+SUM(I33:I43)+I23+I10</f>
        <v>0</v>
      </c>
      <c r="J9" s="114">
        <f>J13+J17+J18+J20+J25+J28+J31+SUM(J33:J43)+J23+J10</f>
        <v>0</v>
      </c>
      <c r="K9" s="113">
        <f>K13+K17+K18+K20+K25+K28+K31+SUM(K33:K43)</f>
        <v>0</v>
      </c>
      <c r="L9" s="98">
        <f>L13+L18+SUM(L33:L43)</f>
        <v>0</v>
      </c>
      <c r="M9" s="98">
        <f>M13+M17+M18+M20+M25+M28+M31+SUM(M33:M43)</f>
        <v>0</v>
      </c>
      <c r="N9" s="102"/>
      <c r="O9" s="112"/>
      <c r="P9" s="98"/>
      <c r="Q9" s="98"/>
      <c r="R9" s="104"/>
      <c r="S9" s="112">
        <f>S13+S17+S18+S20+S25+S28+S31+SUM(S33:S43)</f>
        <v>0</v>
      </c>
      <c r="T9" s="98">
        <f>T20+SUM(T34:T43)</f>
        <v>0</v>
      </c>
      <c r="U9" s="98">
        <f>U20+SUM(U34:U43)</f>
        <v>0</v>
      </c>
      <c r="V9" s="104"/>
    </row>
    <row r="10" spans="1:22" ht="12.75">
      <c r="A10" s="115">
        <v>2</v>
      </c>
      <c r="B10" s="116" t="s">
        <v>139</v>
      </c>
      <c r="C10" s="117">
        <f t="shared" si="0"/>
        <v>0</v>
      </c>
      <c r="D10" s="117">
        <f>H10+L10+P10+T10</f>
        <v>0</v>
      </c>
      <c r="E10" s="117">
        <f>I10+M10+Q10+U10</f>
        <v>0</v>
      </c>
      <c r="F10" s="118"/>
      <c r="G10" s="119">
        <f>G11+G12</f>
        <v>0</v>
      </c>
      <c r="H10" s="120">
        <f>H11+H12</f>
        <v>0</v>
      </c>
      <c r="I10" s="120">
        <f>I11+I12</f>
        <v>0</v>
      </c>
      <c r="J10" s="121"/>
      <c r="K10" s="117"/>
      <c r="L10" s="122"/>
      <c r="M10" s="122"/>
      <c r="N10" s="123"/>
      <c r="O10" s="124"/>
      <c r="P10" s="122"/>
      <c r="Q10" s="122"/>
      <c r="R10" s="125"/>
      <c r="S10" s="124"/>
      <c r="T10" s="122"/>
      <c r="U10" s="122"/>
      <c r="V10" s="125"/>
    </row>
    <row r="11" spans="1:22" ht="12.75">
      <c r="A11" s="115">
        <v>3</v>
      </c>
      <c r="B11" s="47" t="s">
        <v>140</v>
      </c>
      <c r="C11" s="48">
        <f t="shared" si="0"/>
        <v>0</v>
      </c>
      <c r="D11" s="48">
        <f>H11+L11+P11+T11</f>
        <v>0</v>
      </c>
      <c r="E11" s="48">
        <f>I11+M11+Q11+U11</f>
        <v>0</v>
      </c>
      <c r="F11" s="49"/>
      <c r="G11" s="50">
        <f>H11+J11</f>
        <v>0</v>
      </c>
      <c r="H11" s="51"/>
      <c r="I11" s="51"/>
      <c r="J11" s="125"/>
      <c r="K11" s="126"/>
      <c r="L11" s="122"/>
      <c r="M11" s="122"/>
      <c r="N11" s="126"/>
      <c r="O11" s="127"/>
      <c r="P11" s="122"/>
      <c r="Q11" s="122"/>
      <c r="R11" s="128"/>
      <c r="S11" s="127"/>
      <c r="T11" s="122"/>
      <c r="U11" s="122"/>
      <c r="V11" s="128"/>
    </row>
    <row r="12" spans="1:22" ht="12.75">
      <c r="A12" s="115">
        <v>4</v>
      </c>
      <c r="B12" s="52" t="s">
        <v>141</v>
      </c>
      <c r="C12" s="48">
        <f t="shared" si="0"/>
        <v>0</v>
      </c>
      <c r="D12" s="48">
        <f t="shared" si="0"/>
        <v>0</v>
      </c>
      <c r="E12" s="53">
        <f t="shared" si="0"/>
        <v>0</v>
      </c>
      <c r="F12" s="49"/>
      <c r="G12" s="50">
        <f>H12+J12</f>
        <v>0</v>
      </c>
      <c r="H12" s="54"/>
      <c r="I12" s="51"/>
      <c r="J12" s="125"/>
      <c r="K12" s="126"/>
      <c r="L12" s="122"/>
      <c r="M12" s="122"/>
      <c r="N12" s="126"/>
      <c r="O12" s="127"/>
      <c r="P12" s="122"/>
      <c r="Q12" s="122"/>
      <c r="R12" s="128"/>
      <c r="S12" s="127"/>
      <c r="T12" s="122"/>
      <c r="U12" s="122"/>
      <c r="V12" s="128"/>
    </row>
    <row r="13" spans="1:22" ht="12.75">
      <c r="A13" s="115">
        <v>5</v>
      </c>
      <c r="B13" s="129" t="s">
        <v>173</v>
      </c>
      <c r="C13" s="117">
        <f t="shared" si="0"/>
        <v>0</v>
      </c>
      <c r="D13" s="122">
        <f aca="true" t="shared" si="1" ref="D13:J13">SUM(D14:D16)</f>
        <v>0</v>
      </c>
      <c r="E13" s="122">
        <f t="shared" si="1"/>
        <v>0</v>
      </c>
      <c r="F13" s="123">
        <f t="shared" si="1"/>
        <v>0</v>
      </c>
      <c r="G13" s="124">
        <f t="shared" si="1"/>
        <v>0</v>
      </c>
      <c r="H13" s="122">
        <f t="shared" si="1"/>
        <v>0</v>
      </c>
      <c r="I13" s="122">
        <f t="shared" si="1"/>
        <v>0</v>
      </c>
      <c r="J13" s="125">
        <f t="shared" si="1"/>
        <v>0</v>
      </c>
      <c r="K13" s="126">
        <f>K14+K15+K16</f>
        <v>0</v>
      </c>
      <c r="L13" s="58">
        <f>L14+L15+L16</f>
        <v>0</v>
      </c>
      <c r="M13" s="58">
        <f>M14+M15+M16</f>
        <v>0</v>
      </c>
      <c r="N13" s="126"/>
      <c r="O13" s="127"/>
      <c r="P13" s="122"/>
      <c r="Q13" s="122"/>
      <c r="R13" s="128"/>
      <c r="S13" s="127"/>
      <c r="T13" s="122"/>
      <c r="U13" s="122"/>
      <c r="V13" s="128"/>
    </row>
    <row r="14" spans="1:22" ht="12.75">
      <c r="A14" s="130">
        <f>+A13+1</f>
        <v>6</v>
      </c>
      <c r="B14" s="76" t="s">
        <v>174</v>
      </c>
      <c r="C14" s="48">
        <f t="shared" si="0"/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  <c r="G14" s="50">
        <f aca="true" t="shared" si="2" ref="G14:G24">H14+J14</f>
        <v>0</v>
      </c>
      <c r="H14" s="53"/>
      <c r="I14" s="131"/>
      <c r="J14" s="132"/>
      <c r="K14" s="48">
        <f>L14+N14</f>
        <v>0</v>
      </c>
      <c r="L14" s="133"/>
      <c r="M14" s="131"/>
      <c r="N14" s="134"/>
      <c r="O14" s="135"/>
      <c r="P14" s="133"/>
      <c r="Q14" s="133"/>
      <c r="R14" s="132"/>
      <c r="S14" s="50"/>
      <c r="T14" s="133"/>
      <c r="U14" s="133"/>
      <c r="V14" s="132"/>
    </row>
    <row r="15" spans="1:22" ht="12.75">
      <c r="A15" s="130">
        <v>7</v>
      </c>
      <c r="B15" s="76" t="s">
        <v>175</v>
      </c>
      <c r="C15" s="48">
        <f t="shared" si="0"/>
        <v>0</v>
      </c>
      <c r="D15" s="133">
        <f t="shared" si="0"/>
        <v>0</v>
      </c>
      <c r="E15" s="133"/>
      <c r="F15" s="123"/>
      <c r="G15" s="50">
        <f t="shared" si="2"/>
        <v>0</v>
      </c>
      <c r="H15" s="133"/>
      <c r="I15" s="133"/>
      <c r="J15" s="132"/>
      <c r="K15" s="57"/>
      <c r="L15" s="133"/>
      <c r="M15" s="133"/>
      <c r="N15" s="134"/>
      <c r="O15" s="135"/>
      <c r="P15" s="133"/>
      <c r="Q15" s="133"/>
      <c r="R15" s="132"/>
      <c r="S15" s="135"/>
      <c r="T15" s="133"/>
      <c r="U15" s="133"/>
      <c r="V15" s="132"/>
    </row>
    <row r="16" spans="1:22" ht="12.75">
      <c r="A16" s="130">
        <f>+A15+1</f>
        <v>8</v>
      </c>
      <c r="B16" s="76" t="s">
        <v>176</v>
      </c>
      <c r="C16" s="48">
        <f t="shared" si="0"/>
        <v>0</v>
      </c>
      <c r="D16" s="133">
        <f t="shared" si="0"/>
        <v>0</v>
      </c>
      <c r="E16" s="133"/>
      <c r="F16" s="123"/>
      <c r="G16" s="50">
        <f t="shared" si="2"/>
        <v>0</v>
      </c>
      <c r="H16" s="133"/>
      <c r="I16" s="133"/>
      <c r="J16" s="132"/>
      <c r="K16" s="57"/>
      <c r="L16" s="133"/>
      <c r="M16" s="133"/>
      <c r="N16" s="134"/>
      <c r="O16" s="135"/>
      <c r="P16" s="133"/>
      <c r="Q16" s="133"/>
      <c r="R16" s="132"/>
      <c r="S16" s="135"/>
      <c r="T16" s="133"/>
      <c r="U16" s="133"/>
      <c r="V16" s="132"/>
    </row>
    <row r="17" spans="1:22" ht="12.75">
      <c r="A17" s="130">
        <v>9</v>
      </c>
      <c r="B17" s="56" t="s">
        <v>177</v>
      </c>
      <c r="C17" s="57">
        <f t="shared" si="0"/>
        <v>0</v>
      </c>
      <c r="D17" s="58">
        <f t="shared" si="0"/>
        <v>0</v>
      </c>
      <c r="E17" s="58">
        <f>I17+M17+Q17+U17</f>
        <v>0</v>
      </c>
      <c r="F17" s="134"/>
      <c r="G17" s="60">
        <f t="shared" si="2"/>
        <v>0</v>
      </c>
      <c r="H17" s="58"/>
      <c r="I17" s="58"/>
      <c r="J17" s="132"/>
      <c r="K17" s="57"/>
      <c r="L17" s="133"/>
      <c r="M17" s="133"/>
      <c r="N17" s="134"/>
      <c r="O17" s="135"/>
      <c r="P17" s="133"/>
      <c r="Q17" s="133"/>
      <c r="R17" s="132"/>
      <c r="S17" s="135"/>
      <c r="T17" s="133"/>
      <c r="U17" s="133"/>
      <c r="V17" s="132"/>
    </row>
    <row r="18" spans="1:22" ht="12.75">
      <c r="A18" s="130">
        <v>10</v>
      </c>
      <c r="B18" s="56" t="s">
        <v>178</v>
      </c>
      <c r="C18" s="57">
        <f t="shared" si="0"/>
        <v>0</v>
      </c>
      <c r="D18" s="58">
        <f t="shared" si="0"/>
        <v>0</v>
      </c>
      <c r="E18" s="58"/>
      <c r="F18" s="134"/>
      <c r="G18" s="60"/>
      <c r="H18" s="136"/>
      <c r="I18" s="58"/>
      <c r="J18" s="137"/>
      <c r="K18" s="136">
        <f>K19</f>
        <v>0</v>
      </c>
      <c r="L18" s="58">
        <f>L19</f>
        <v>0</v>
      </c>
      <c r="M18" s="133"/>
      <c r="N18" s="134"/>
      <c r="O18" s="135"/>
      <c r="P18" s="133"/>
      <c r="Q18" s="133"/>
      <c r="R18" s="132"/>
      <c r="S18" s="135"/>
      <c r="T18" s="133"/>
      <c r="U18" s="133"/>
      <c r="V18" s="132"/>
    </row>
    <row r="19" spans="1:22" ht="12.75">
      <c r="A19" s="130">
        <v>11</v>
      </c>
      <c r="B19" s="76" t="s">
        <v>179</v>
      </c>
      <c r="C19" s="48">
        <f t="shared" si="0"/>
        <v>0</v>
      </c>
      <c r="D19" s="53">
        <f t="shared" si="0"/>
        <v>0</v>
      </c>
      <c r="E19" s="58"/>
      <c r="F19" s="134"/>
      <c r="G19" s="50"/>
      <c r="H19" s="73"/>
      <c r="I19" s="58"/>
      <c r="J19" s="137"/>
      <c r="K19" s="73">
        <f>L19+M19+N19</f>
        <v>0</v>
      </c>
      <c r="L19" s="133"/>
      <c r="M19" s="133"/>
      <c r="N19" s="134"/>
      <c r="O19" s="135"/>
      <c r="P19" s="133"/>
      <c r="Q19" s="133"/>
      <c r="R19" s="132"/>
      <c r="S19" s="135"/>
      <c r="T19" s="133"/>
      <c r="U19" s="133"/>
      <c r="V19" s="132"/>
    </row>
    <row r="20" spans="1:22" ht="12.75">
      <c r="A20" s="130">
        <v>12</v>
      </c>
      <c r="B20" s="56" t="s">
        <v>110</v>
      </c>
      <c r="C20" s="57">
        <f t="shared" si="0"/>
        <v>0</v>
      </c>
      <c r="D20" s="58">
        <f t="shared" si="0"/>
        <v>0</v>
      </c>
      <c r="E20" s="58"/>
      <c r="F20" s="59"/>
      <c r="G20" s="71">
        <f t="shared" si="2"/>
        <v>0</v>
      </c>
      <c r="H20" s="58">
        <f>H21+H22</f>
        <v>0</v>
      </c>
      <c r="I20" s="58"/>
      <c r="J20" s="72"/>
      <c r="K20" s="136"/>
      <c r="L20" s="58"/>
      <c r="M20" s="58"/>
      <c r="N20" s="136"/>
      <c r="O20" s="71"/>
      <c r="P20" s="58"/>
      <c r="Q20" s="58"/>
      <c r="R20" s="72"/>
      <c r="S20" s="71">
        <f>S21+S22</f>
        <v>0</v>
      </c>
      <c r="T20" s="58">
        <f>T21+T22</f>
        <v>0</v>
      </c>
      <c r="U20" s="58"/>
      <c r="V20" s="61"/>
    </row>
    <row r="21" spans="1:22" ht="12.75">
      <c r="A21" s="130">
        <v>13</v>
      </c>
      <c r="B21" s="76" t="s">
        <v>180</v>
      </c>
      <c r="C21" s="48">
        <f t="shared" si="0"/>
        <v>0</v>
      </c>
      <c r="D21" s="133">
        <f t="shared" si="0"/>
        <v>0</v>
      </c>
      <c r="E21" s="133"/>
      <c r="F21" s="134"/>
      <c r="G21" s="50">
        <f t="shared" si="2"/>
        <v>0</v>
      </c>
      <c r="H21" s="133"/>
      <c r="I21" s="133"/>
      <c r="J21" s="132"/>
      <c r="K21" s="57"/>
      <c r="L21" s="134"/>
      <c r="M21" s="133"/>
      <c r="N21" s="134"/>
      <c r="O21" s="135"/>
      <c r="P21" s="133"/>
      <c r="Q21" s="133"/>
      <c r="R21" s="132"/>
      <c r="S21" s="135"/>
      <c r="T21" s="133"/>
      <c r="U21" s="133"/>
      <c r="V21" s="132"/>
    </row>
    <row r="22" spans="1:22" ht="15.75">
      <c r="A22" s="130">
        <v>14</v>
      </c>
      <c r="B22" s="76" t="s">
        <v>181</v>
      </c>
      <c r="C22" s="48">
        <f t="shared" si="0"/>
        <v>0</v>
      </c>
      <c r="D22" s="133">
        <f t="shared" si="0"/>
        <v>0</v>
      </c>
      <c r="E22" s="133"/>
      <c r="F22" s="134"/>
      <c r="G22" s="138"/>
      <c r="H22" s="133"/>
      <c r="I22" s="133"/>
      <c r="J22" s="132"/>
      <c r="K22" s="139"/>
      <c r="L22" s="134"/>
      <c r="M22" s="133"/>
      <c r="N22" s="134"/>
      <c r="O22" s="135"/>
      <c r="P22" s="133"/>
      <c r="Q22" s="133"/>
      <c r="R22" s="132"/>
      <c r="S22" s="50">
        <f>T22+V22</f>
        <v>0</v>
      </c>
      <c r="T22" s="133"/>
      <c r="U22" s="133"/>
      <c r="V22" s="132"/>
    </row>
    <row r="23" spans="1:22" ht="12.75">
      <c r="A23" s="130">
        <v>15</v>
      </c>
      <c r="B23" s="56" t="s">
        <v>182</v>
      </c>
      <c r="C23" s="57">
        <f t="shared" si="0"/>
        <v>0</v>
      </c>
      <c r="D23" s="58">
        <f t="shared" si="0"/>
        <v>0</v>
      </c>
      <c r="E23" s="58">
        <f t="shared" si="0"/>
        <v>0</v>
      </c>
      <c r="F23" s="59"/>
      <c r="G23" s="60">
        <f t="shared" si="2"/>
        <v>0</v>
      </c>
      <c r="H23" s="58">
        <f>H24</f>
        <v>0</v>
      </c>
      <c r="I23" s="58">
        <f>I24</f>
        <v>0</v>
      </c>
      <c r="J23" s="137"/>
      <c r="K23" s="140"/>
      <c r="L23" s="134"/>
      <c r="M23" s="133"/>
      <c r="N23" s="134"/>
      <c r="O23" s="135"/>
      <c r="P23" s="133"/>
      <c r="Q23" s="133"/>
      <c r="R23" s="132"/>
      <c r="S23" s="135"/>
      <c r="T23" s="133"/>
      <c r="U23" s="133"/>
      <c r="V23" s="132"/>
    </row>
    <row r="24" spans="1:22" ht="12.75">
      <c r="A24" s="130">
        <v>16</v>
      </c>
      <c r="B24" s="76" t="s">
        <v>183</v>
      </c>
      <c r="C24" s="48">
        <f t="shared" si="0"/>
        <v>0</v>
      </c>
      <c r="D24" s="133">
        <f t="shared" si="0"/>
        <v>0</v>
      </c>
      <c r="E24" s="133">
        <f t="shared" si="0"/>
        <v>0</v>
      </c>
      <c r="F24" s="134"/>
      <c r="G24" s="50">
        <f t="shared" si="2"/>
        <v>0</v>
      </c>
      <c r="H24" s="133"/>
      <c r="I24" s="133"/>
      <c r="J24" s="137"/>
      <c r="K24" s="140"/>
      <c r="L24" s="134"/>
      <c r="M24" s="133"/>
      <c r="N24" s="134"/>
      <c r="O24" s="135"/>
      <c r="P24" s="133"/>
      <c r="Q24" s="133"/>
      <c r="R24" s="132"/>
      <c r="S24" s="135"/>
      <c r="T24" s="133"/>
      <c r="U24" s="133"/>
      <c r="V24" s="132"/>
    </row>
    <row r="25" spans="1:22" ht="12.75">
      <c r="A25" s="130">
        <v>17</v>
      </c>
      <c r="B25" s="56" t="s">
        <v>184</v>
      </c>
      <c r="C25" s="57">
        <f t="shared" si="0"/>
        <v>0</v>
      </c>
      <c r="D25" s="58">
        <f t="shared" si="0"/>
        <v>0</v>
      </c>
      <c r="E25" s="58"/>
      <c r="F25" s="59"/>
      <c r="G25" s="71">
        <f>G26+G27</f>
        <v>0</v>
      </c>
      <c r="H25" s="58">
        <f>H26+H27</f>
        <v>0</v>
      </c>
      <c r="I25" s="58"/>
      <c r="J25" s="72"/>
      <c r="K25" s="140"/>
      <c r="L25" s="133"/>
      <c r="M25" s="133"/>
      <c r="N25" s="134"/>
      <c r="O25" s="135"/>
      <c r="P25" s="133"/>
      <c r="Q25" s="133"/>
      <c r="R25" s="132"/>
      <c r="S25" s="135"/>
      <c r="T25" s="133"/>
      <c r="U25" s="133"/>
      <c r="V25" s="132"/>
    </row>
    <row r="26" spans="1:22" ht="24">
      <c r="A26" s="130">
        <v>18</v>
      </c>
      <c r="B26" s="141" t="s">
        <v>185</v>
      </c>
      <c r="C26" s="48">
        <f aca="true" t="shared" si="3" ref="C26:E54">G26+K26+O26+S26</f>
        <v>0</v>
      </c>
      <c r="D26" s="133">
        <f t="shared" si="3"/>
        <v>0</v>
      </c>
      <c r="E26" s="133"/>
      <c r="F26" s="134"/>
      <c r="G26" s="142">
        <f>H26+J26</f>
        <v>0</v>
      </c>
      <c r="H26" s="133"/>
      <c r="I26" s="133"/>
      <c r="J26" s="137"/>
      <c r="K26" s="140"/>
      <c r="L26" s="133"/>
      <c r="M26" s="133"/>
      <c r="N26" s="134"/>
      <c r="O26" s="135"/>
      <c r="P26" s="133"/>
      <c r="Q26" s="133"/>
      <c r="R26" s="132"/>
      <c r="S26" s="135"/>
      <c r="T26" s="133"/>
      <c r="U26" s="133"/>
      <c r="V26" s="132"/>
    </row>
    <row r="27" spans="1:22" ht="25.5">
      <c r="A27" s="130">
        <v>19</v>
      </c>
      <c r="B27" s="143" t="s">
        <v>186</v>
      </c>
      <c r="C27" s="48">
        <f t="shared" si="3"/>
        <v>0</v>
      </c>
      <c r="D27" s="133">
        <f t="shared" si="3"/>
        <v>0</v>
      </c>
      <c r="E27" s="133"/>
      <c r="F27" s="134"/>
      <c r="G27" s="142">
        <f>H27+J27</f>
        <v>0</v>
      </c>
      <c r="H27" s="133"/>
      <c r="I27" s="133"/>
      <c r="J27" s="137"/>
      <c r="K27" s="140"/>
      <c r="L27" s="133"/>
      <c r="M27" s="133"/>
      <c r="N27" s="134"/>
      <c r="O27" s="135"/>
      <c r="P27" s="133"/>
      <c r="Q27" s="133"/>
      <c r="R27" s="132"/>
      <c r="S27" s="135"/>
      <c r="T27" s="133"/>
      <c r="U27" s="133"/>
      <c r="V27" s="132"/>
    </row>
    <row r="28" spans="1:22" ht="12.75">
      <c r="A28" s="130">
        <f>+A27+1</f>
        <v>20</v>
      </c>
      <c r="B28" s="56" t="s">
        <v>187</v>
      </c>
      <c r="C28" s="57">
        <f t="shared" si="3"/>
        <v>0</v>
      </c>
      <c r="D28" s="58">
        <f t="shared" si="3"/>
        <v>0</v>
      </c>
      <c r="E28" s="133"/>
      <c r="F28" s="134"/>
      <c r="G28" s="71">
        <f>G29+G30</f>
        <v>0</v>
      </c>
      <c r="H28" s="58">
        <f>H29+H30</f>
        <v>0</v>
      </c>
      <c r="I28" s="133"/>
      <c r="J28" s="137"/>
      <c r="K28" s="140"/>
      <c r="L28" s="133"/>
      <c r="M28" s="133"/>
      <c r="N28" s="134"/>
      <c r="O28" s="135"/>
      <c r="P28" s="133"/>
      <c r="Q28" s="133"/>
      <c r="R28" s="132"/>
      <c r="S28" s="135"/>
      <c r="T28" s="133"/>
      <c r="U28" s="133"/>
      <c r="V28" s="132"/>
    </row>
    <row r="29" spans="1:22" ht="12.75">
      <c r="A29" s="130">
        <f>+A28+1</f>
        <v>21</v>
      </c>
      <c r="B29" s="144" t="s">
        <v>188</v>
      </c>
      <c r="C29" s="48">
        <f t="shared" si="3"/>
        <v>0</v>
      </c>
      <c r="D29" s="133">
        <f t="shared" si="3"/>
        <v>0</v>
      </c>
      <c r="E29" s="133"/>
      <c r="F29" s="134"/>
      <c r="G29" s="142">
        <f>H29+J29</f>
        <v>0</v>
      </c>
      <c r="H29" s="133"/>
      <c r="I29" s="133"/>
      <c r="J29" s="137"/>
      <c r="K29" s="140"/>
      <c r="L29" s="133"/>
      <c r="M29" s="133"/>
      <c r="N29" s="134"/>
      <c r="O29" s="135"/>
      <c r="P29" s="133"/>
      <c r="Q29" s="133"/>
      <c r="R29" s="132"/>
      <c r="S29" s="135"/>
      <c r="T29" s="133"/>
      <c r="U29" s="133"/>
      <c r="V29" s="132"/>
    </row>
    <row r="30" spans="1:22" ht="12.75">
      <c r="A30" s="130">
        <f>+A29+1</f>
        <v>22</v>
      </c>
      <c r="B30" s="76" t="s">
        <v>189</v>
      </c>
      <c r="C30" s="48">
        <f t="shared" si="3"/>
        <v>0</v>
      </c>
      <c r="D30" s="133">
        <f t="shared" si="3"/>
        <v>0</v>
      </c>
      <c r="E30" s="133"/>
      <c r="F30" s="134"/>
      <c r="G30" s="142">
        <f>H30+J30</f>
        <v>0</v>
      </c>
      <c r="H30" s="133"/>
      <c r="I30" s="133"/>
      <c r="J30" s="137"/>
      <c r="K30" s="140"/>
      <c r="L30" s="133"/>
      <c r="M30" s="133"/>
      <c r="N30" s="134"/>
      <c r="O30" s="135"/>
      <c r="P30" s="133"/>
      <c r="Q30" s="133"/>
      <c r="R30" s="132"/>
      <c r="S30" s="135"/>
      <c r="T30" s="133"/>
      <c r="U30" s="133"/>
      <c r="V30" s="132"/>
    </row>
    <row r="31" spans="1:22" ht="12.75">
      <c r="A31" s="130">
        <f>+A30+1</f>
        <v>23</v>
      </c>
      <c r="B31" s="56" t="s">
        <v>190</v>
      </c>
      <c r="C31" s="57">
        <f t="shared" si="3"/>
        <v>0</v>
      </c>
      <c r="D31" s="58">
        <f t="shared" si="3"/>
        <v>0</v>
      </c>
      <c r="E31" s="133"/>
      <c r="F31" s="134"/>
      <c r="G31" s="71">
        <f>H31</f>
        <v>0</v>
      </c>
      <c r="H31" s="58">
        <f>H32</f>
        <v>0</v>
      </c>
      <c r="I31" s="133"/>
      <c r="J31" s="137"/>
      <c r="K31" s="140"/>
      <c r="L31" s="133"/>
      <c r="M31" s="133"/>
      <c r="N31" s="134"/>
      <c r="O31" s="135"/>
      <c r="P31" s="133"/>
      <c r="Q31" s="133"/>
      <c r="R31" s="132"/>
      <c r="S31" s="135"/>
      <c r="T31" s="133"/>
      <c r="U31" s="133"/>
      <c r="V31" s="132"/>
    </row>
    <row r="32" spans="1:22" ht="12.75">
      <c r="A32" s="130">
        <f>+A31+1</f>
        <v>24</v>
      </c>
      <c r="B32" s="76" t="s">
        <v>191</v>
      </c>
      <c r="C32" s="48">
        <f t="shared" si="3"/>
        <v>0</v>
      </c>
      <c r="D32" s="133">
        <f t="shared" si="3"/>
        <v>0</v>
      </c>
      <c r="E32" s="133"/>
      <c r="F32" s="134"/>
      <c r="G32" s="135">
        <f aca="true" t="shared" si="4" ref="G32:G43">H32+J32</f>
        <v>0</v>
      </c>
      <c r="H32" s="133"/>
      <c r="I32" s="133"/>
      <c r="J32" s="132"/>
      <c r="K32" s="139"/>
      <c r="L32" s="133"/>
      <c r="M32" s="133"/>
      <c r="N32" s="134"/>
      <c r="O32" s="135"/>
      <c r="P32" s="133"/>
      <c r="Q32" s="133"/>
      <c r="R32" s="132"/>
      <c r="S32" s="135"/>
      <c r="T32" s="133"/>
      <c r="U32" s="133"/>
      <c r="V32" s="132"/>
    </row>
    <row r="33" spans="1:22" ht="12.75">
      <c r="A33" s="130">
        <v>25</v>
      </c>
      <c r="B33" s="56" t="s">
        <v>60</v>
      </c>
      <c r="C33" s="57">
        <f t="shared" si="3"/>
        <v>0</v>
      </c>
      <c r="D33" s="58">
        <f t="shared" si="3"/>
        <v>0</v>
      </c>
      <c r="E33" s="58">
        <f t="shared" si="3"/>
        <v>0</v>
      </c>
      <c r="F33" s="59"/>
      <c r="G33" s="60">
        <f t="shared" si="4"/>
        <v>0</v>
      </c>
      <c r="H33" s="58"/>
      <c r="I33" s="58"/>
      <c r="J33" s="61"/>
      <c r="K33" s="57">
        <f>L33+N33</f>
        <v>0</v>
      </c>
      <c r="L33" s="58"/>
      <c r="M33" s="66"/>
      <c r="N33" s="59"/>
      <c r="O33" s="60"/>
      <c r="P33" s="58"/>
      <c r="Q33" s="58"/>
      <c r="R33" s="61"/>
      <c r="S33" s="60"/>
      <c r="T33" s="58"/>
      <c r="U33" s="58"/>
      <c r="V33" s="61"/>
    </row>
    <row r="34" spans="1:22" ht="12.75">
      <c r="A34" s="130">
        <v>26</v>
      </c>
      <c r="B34" s="56" t="s">
        <v>66</v>
      </c>
      <c r="C34" s="57">
        <f t="shared" si="3"/>
        <v>0</v>
      </c>
      <c r="D34" s="58">
        <f t="shared" si="3"/>
        <v>0</v>
      </c>
      <c r="E34" s="58">
        <f t="shared" si="3"/>
        <v>0</v>
      </c>
      <c r="F34" s="59"/>
      <c r="G34" s="60">
        <f t="shared" si="4"/>
        <v>0</v>
      </c>
      <c r="H34" s="58"/>
      <c r="I34" s="58"/>
      <c r="J34" s="61"/>
      <c r="K34" s="57">
        <f aca="true" t="shared" si="5" ref="K34:K43">L34+N34</f>
        <v>0</v>
      </c>
      <c r="L34" s="58"/>
      <c r="M34" s="58"/>
      <c r="N34" s="63"/>
      <c r="O34" s="60"/>
      <c r="P34" s="58"/>
      <c r="Q34" s="58"/>
      <c r="R34" s="61"/>
      <c r="S34" s="60">
        <f aca="true" t="shared" si="6" ref="S34:S43">T34+V34</f>
        <v>0</v>
      </c>
      <c r="T34" s="58"/>
      <c r="U34" s="58"/>
      <c r="V34" s="65"/>
    </row>
    <row r="35" spans="1:22" ht="12.75">
      <c r="A35" s="130">
        <f aca="true" t="shared" si="7" ref="A35:A43">+A34+1</f>
        <v>27</v>
      </c>
      <c r="B35" s="56" t="s">
        <v>67</v>
      </c>
      <c r="C35" s="57">
        <f t="shared" si="3"/>
        <v>0</v>
      </c>
      <c r="D35" s="58">
        <f t="shared" si="3"/>
        <v>0</v>
      </c>
      <c r="E35" s="58">
        <f t="shared" si="3"/>
        <v>0</v>
      </c>
      <c r="F35" s="59"/>
      <c r="G35" s="60">
        <f t="shared" si="4"/>
        <v>0</v>
      </c>
      <c r="H35" s="58"/>
      <c r="I35" s="58"/>
      <c r="J35" s="65"/>
      <c r="K35" s="57">
        <f t="shared" si="5"/>
        <v>0</v>
      </c>
      <c r="L35" s="58"/>
      <c r="M35" s="58"/>
      <c r="N35" s="63"/>
      <c r="O35" s="60"/>
      <c r="P35" s="58"/>
      <c r="Q35" s="58"/>
      <c r="R35" s="61"/>
      <c r="S35" s="60">
        <f t="shared" si="6"/>
        <v>0</v>
      </c>
      <c r="T35" s="58"/>
      <c r="U35" s="58"/>
      <c r="V35" s="61"/>
    </row>
    <row r="36" spans="1:22" ht="12.75">
      <c r="A36" s="130">
        <f t="shared" si="7"/>
        <v>28</v>
      </c>
      <c r="B36" s="56" t="s">
        <v>68</v>
      </c>
      <c r="C36" s="57">
        <f t="shared" si="3"/>
        <v>0</v>
      </c>
      <c r="D36" s="58">
        <f t="shared" si="3"/>
        <v>0</v>
      </c>
      <c r="E36" s="58">
        <f t="shared" si="3"/>
        <v>0</v>
      </c>
      <c r="F36" s="59"/>
      <c r="G36" s="60">
        <f t="shared" si="4"/>
        <v>0</v>
      </c>
      <c r="H36" s="58"/>
      <c r="I36" s="58"/>
      <c r="J36" s="65"/>
      <c r="K36" s="57">
        <f t="shared" si="5"/>
        <v>0</v>
      </c>
      <c r="L36" s="58"/>
      <c r="M36" s="58"/>
      <c r="N36" s="63"/>
      <c r="O36" s="60"/>
      <c r="P36" s="58"/>
      <c r="Q36" s="58"/>
      <c r="R36" s="61"/>
      <c r="S36" s="60">
        <f t="shared" si="6"/>
        <v>0</v>
      </c>
      <c r="T36" s="58"/>
      <c r="U36" s="58"/>
      <c r="V36" s="65"/>
    </row>
    <row r="37" spans="1:22" ht="12.75">
      <c r="A37" s="130">
        <f t="shared" si="7"/>
        <v>29</v>
      </c>
      <c r="B37" s="56" t="s">
        <v>69</v>
      </c>
      <c r="C37" s="57">
        <f t="shared" si="3"/>
        <v>0</v>
      </c>
      <c r="D37" s="58">
        <f t="shared" si="3"/>
        <v>0</v>
      </c>
      <c r="E37" s="58">
        <f t="shared" si="3"/>
        <v>0</v>
      </c>
      <c r="F37" s="59"/>
      <c r="G37" s="60">
        <f t="shared" si="4"/>
        <v>0</v>
      </c>
      <c r="H37" s="58"/>
      <c r="I37" s="58"/>
      <c r="J37" s="65"/>
      <c r="K37" s="57">
        <f t="shared" si="5"/>
        <v>0</v>
      </c>
      <c r="L37" s="58"/>
      <c r="M37" s="58"/>
      <c r="N37" s="63"/>
      <c r="O37" s="60"/>
      <c r="P37" s="58"/>
      <c r="Q37" s="58"/>
      <c r="R37" s="61"/>
      <c r="S37" s="60">
        <f t="shared" si="6"/>
        <v>0</v>
      </c>
      <c r="T37" s="58"/>
      <c r="U37" s="58"/>
      <c r="V37" s="65"/>
    </row>
    <row r="38" spans="1:22" ht="12.75">
      <c r="A38" s="130">
        <f t="shared" si="7"/>
        <v>30</v>
      </c>
      <c r="B38" s="56" t="s">
        <v>70</v>
      </c>
      <c r="C38" s="57">
        <f t="shared" si="3"/>
        <v>0</v>
      </c>
      <c r="D38" s="58">
        <f t="shared" si="3"/>
        <v>0</v>
      </c>
      <c r="E38" s="58">
        <f t="shared" si="3"/>
        <v>0</v>
      </c>
      <c r="F38" s="59"/>
      <c r="G38" s="60">
        <f t="shared" si="4"/>
        <v>0</v>
      </c>
      <c r="H38" s="58"/>
      <c r="I38" s="58"/>
      <c r="J38" s="65"/>
      <c r="K38" s="57">
        <f t="shared" si="5"/>
        <v>0</v>
      </c>
      <c r="L38" s="58"/>
      <c r="M38" s="58"/>
      <c r="N38" s="63"/>
      <c r="O38" s="60"/>
      <c r="P38" s="58"/>
      <c r="Q38" s="58"/>
      <c r="R38" s="61"/>
      <c r="S38" s="60">
        <f t="shared" si="6"/>
        <v>0</v>
      </c>
      <c r="T38" s="58"/>
      <c r="U38" s="58"/>
      <c r="V38" s="65"/>
    </row>
    <row r="39" spans="1:22" ht="12.75">
      <c r="A39" s="130">
        <f t="shared" si="7"/>
        <v>31</v>
      </c>
      <c r="B39" s="56" t="s">
        <v>71</v>
      </c>
      <c r="C39" s="57">
        <f t="shared" si="3"/>
        <v>0</v>
      </c>
      <c r="D39" s="58">
        <f t="shared" si="3"/>
        <v>0</v>
      </c>
      <c r="E39" s="58">
        <f t="shared" si="3"/>
        <v>0</v>
      </c>
      <c r="F39" s="59"/>
      <c r="G39" s="60">
        <f t="shared" si="4"/>
        <v>0</v>
      </c>
      <c r="H39" s="58"/>
      <c r="I39" s="58"/>
      <c r="J39" s="61"/>
      <c r="K39" s="57">
        <f t="shared" si="5"/>
        <v>0</v>
      </c>
      <c r="L39" s="58"/>
      <c r="M39" s="58"/>
      <c r="N39" s="63"/>
      <c r="O39" s="60"/>
      <c r="P39" s="58"/>
      <c r="Q39" s="58"/>
      <c r="R39" s="61"/>
      <c r="S39" s="60">
        <f t="shared" si="6"/>
        <v>0</v>
      </c>
      <c r="T39" s="58"/>
      <c r="U39" s="58"/>
      <c r="V39" s="65"/>
    </row>
    <row r="40" spans="1:22" ht="12.75">
      <c r="A40" s="130">
        <f t="shared" si="7"/>
        <v>32</v>
      </c>
      <c r="B40" s="56" t="s">
        <v>72</v>
      </c>
      <c r="C40" s="57">
        <f t="shared" si="3"/>
        <v>0</v>
      </c>
      <c r="D40" s="58">
        <f t="shared" si="3"/>
        <v>0</v>
      </c>
      <c r="E40" s="58">
        <f t="shared" si="3"/>
        <v>0</v>
      </c>
      <c r="F40" s="59"/>
      <c r="G40" s="60">
        <f t="shared" si="4"/>
        <v>0</v>
      </c>
      <c r="H40" s="58"/>
      <c r="I40" s="58"/>
      <c r="J40" s="65"/>
      <c r="K40" s="57">
        <f t="shared" si="5"/>
        <v>0</v>
      </c>
      <c r="L40" s="58"/>
      <c r="M40" s="58"/>
      <c r="N40" s="63"/>
      <c r="O40" s="60"/>
      <c r="P40" s="58"/>
      <c r="Q40" s="58"/>
      <c r="R40" s="61"/>
      <c r="S40" s="60">
        <f t="shared" si="6"/>
        <v>0</v>
      </c>
      <c r="T40" s="58"/>
      <c r="U40" s="58"/>
      <c r="V40" s="65"/>
    </row>
    <row r="41" spans="1:22" ht="12.75">
      <c r="A41" s="130">
        <f t="shared" si="7"/>
        <v>33</v>
      </c>
      <c r="B41" s="56" t="s">
        <v>73</v>
      </c>
      <c r="C41" s="57">
        <f t="shared" si="3"/>
        <v>0</v>
      </c>
      <c r="D41" s="58">
        <f t="shared" si="3"/>
        <v>0</v>
      </c>
      <c r="E41" s="58">
        <f t="shared" si="3"/>
        <v>0</v>
      </c>
      <c r="F41" s="59"/>
      <c r="G41" s="60">
        <f t="shared" si="4"/>
        <v>0</v>
      </c>
      <c r="H41" s="58"/>
      <c r="I41" s="58"/>
      <c r="J41" s="65"/>
      <c r="K41" s="57">
        <f t="shared" si="5"/>
        <v>0</v>
      </c>
      <c r="L41" s="58"/>
      <c r="M41" s="58"/>
      <c r="N41" s="63"/>
      <c r="O41" s="60"/>
      <c r="P41" s="58"/>
      <c r="Q41" s="58"/>
      <c r="R41" s="61"/>
      <c r="S41" s="60">
        <f t="shared" si="6"/>
        <v>0</v>
      </c>
      <c r="T41" s="58"/>
      <c r="U41" s="58"/>
      <c r="V41" s="65"/>
    </row>
    <row r="42" spans="1:22" ht="12.75">
      <c r="A42" s="130">
        <f t="shared" si="7"/>
        <v>34</v>
      </c>
      <c r="B42" s="56" t="s">
        <v>95</v>
      </c>
      <c r="C42" s="57">
        <f t="shared" si="3"/>
        <v>0</v>
      </c>
      <c r="D42" s="58">
        <f t="shared" si="3"/>
        <v>0</v>
      </c>
      <c r="E42" s="58">
        <f t="shared" si="3"/>
        <v>0</v>
      </c>
      <c r="F42" s="59"/>
      <c r="G42" s="60">
        <f t="shared" si="4"/>
        <v>0</v>
      </c>
      <c r="H42" s="58"/>
      <c r="I42" s="58"/>
      <c r="J42" s="61"/>
      <c r="K42" s="57">
        <f t="shared" si="5"/>
        <v>0</v>
      </c>
      <c r="L42" s="58"/>
      <c r="M42" s="58"/>
      <c r="N42" s="63"/>
      <c r="O42" s="60"/>
      <c r="P42" s="58"/>
      <c r="Q42" s="58"/>
      <c r="R42" s="61"/>
      <c r="S42" s="60">
        <f t="shared" si="6"/>
        <v>0</v>
      </c>
      <c r="T42" s="58"/>
      <c r="U42" s="58"/>
      <c r="V42" s="65"/>
    </row>
    <row r="43" spans="1:22" ht="13.5" thickBot="1">
      <c r="A43" s="145">
        <f t="shared" si="7"/>
        <v>35</v>
      </c>
      <c r="B43" s="91" t="s">
        <v>74</v>
      </c>
      <c r="C43" s="79">
        <f t="shared" si="3"/>
        <v>0</v>
      </c>
      <c r="D43" s="80">
        <f t="shared" si="3"/>
        <v>0</v>
      </c>
      <c r="E43" s="80">
        <f t="shared" si="3"/>
        <v>0</v>
      </c>
      <c r="F43" s="81"/>
      <c r="G43" s="93">
        <f t="shared" si="4"/>
        <v>0</v>
      </c>
      <c r="H43" s="92"/>
      <c r="I43" s="92"/>
      <c r="J43" s="94"/>
      <c r="K43" s="79">
        <f t="shared" si="5"/>
        <v>0</v>
      </c>
      <c r="L43" s="80"/>
      <c r="M43" s="80"/>
      <c r="N43" s="84"/>
      <c r="O43" s="93"/>
      <c r="P43" s="92"/>
      <c r="Q43" s="92"/>
      <c r="R43" s="95"/>
      <c r="S43" s="93">
        <f t="shared" si="6"/>
        <v>0</v>
      </c>
      <c r="T43" s="92"/>
      <c r="U43" s="92"/>
      <c r="V43" s="94"/>
    </row>
    <row r="44" spans="1:22" ht="30.75" thickBot="1">
      <c r="A44" s="110">
        <v>36</v>
      </c>
      <c r="B44" s="111" t="s">
        <v>192</v>
      </c>
      <c r="C44" s="112">
        <f t="shared" si="3"/>
        <v>12628.068999999998</v>
      </c>
      <c r="D44" s="98">
        <f t="shared" si="3"/>
        <v>12616.249999999998</v>
      </c>
      <c r="E44" s="98">
        <f t="shared" si="3"/>
        <v>8198.461999999998</v>
      </c>
      <c r="F44" s="104">
        <f>J44+N44+R44+V44</f>
        <v>11.819</v>
      </c>
      <c r="G44" s="113">
        <f>G45+SUM(G55:G85)+SUM(G86:G98)-G90</f>
        <v>5756.881</v>
      </c>
      <c r="H44" s="98">
        <f>H45+SUM(H55:H85)+SUM(H86:H98)-H90</f>
        <v>5747.062000000001</v>
      </c>
      <c r="I44" s="98">
        <f>I45+SUM(I55:I85)+SUM(I86:I98)-I90</f>
        <v>3573.1329999999994</v>
      </c>
      <c r="J44" s="98">
        <f>J45+SUM(J55:J85)+SUM(J86:J98)</f>
        <v>9.819</v>
      </c>
      <c r="K44" s="103">
        <f>K45+SUM(K55:K98)</f>
        <v>239.86199999999997</v>
      </c>
      <c r="L44" s="98">
        <f>L45+SUM(L55:L98)</f>
        <v>239.86199999999997</v>
      </c>
      <c r="M44" s="98">
        <f>M45+SUM(M55:M98)</f>
        <v>82.593</v>
      </c>
      <c r="N44" s="146"/>
      <c r="O44" s="147">
        <f>O45+SUM(O55:O98)</f>
        <v>6048.399999999998</v>
      </c>
      <c r="P44" s="88">
        <f>P45+SUM(P55:P98)</f>
        <v>6048.399999999998</v>
      </c>
      <c r="Q44" s="88">
        <f>Q45+SUM(Q55:Q98)</f>
        <v>4518.932999999998</v>
      </c>
      <c r="R44" s="104"/>
      <c r="S44" s="103">
        <f>S45+SUM(S55:S98)</f>
        <v>582.926</v>
      </c>
      <c r="T44" s="98">
        <f>SUM(T55:T98)</f>
        <v>580.926</v>
      </c>
      <c r="U44" s="98">
        <f>SUM(U55:U98)</f>
        <v>23.803000000000004</v>
      </c>
      <c r="V44" s="104">
        <f>SUM(V55:V98)</f>
        <v>2</v>
      </c>
    </row>
    <row r="45" spans="1:22" ht="12.75">
      <c r="A45" s="115">
        <f>+A44+1</f>
        <v>37</v>
      </c>
      <c r="B45" s="129" t="s">
        <v>193</v>
      </c>
      <c r="C45" s="124">
        <f t="shared" si="3"/>
        <v>287.67100000000005</v>
      </c>
      <c r="D45" s="122">
        <f t="shared" si="3"/>
        <v>287.67100000000005</v>
      </c>
      <c r="E45" s="122">
        <f t="shared" si="3"/>
        <v>134.84699999999998</v>
      </c>
      <c r="F45" s="148"/>
      <c r="G45" s="149">
        <f>H45+J45</f>
        <v>169.44400000000002</v>
      </c>
      <c r="H45" s="150">
        <f>SUM(H46:H54)</f>
        <v>169.44400000000002</v>
      </c>
      <c r="I45" s="150">
        <f>SUM(I46:I53)</f>
        <v>123.249</v>
      </c>
      <c r="J45" s="151"/>
      <c r="K45" s="124">
        <f>+L45</f>
        <v>103.062</v>
      </c>
      <c r="L45" s="122">
        <f>SUM(L46:L54)</f>
        <v>103.062</v>
      </c>
      <c r="M45" s="122"/>
      <c r="N45" s="152"/>
      <c r="O45" s="149">
        <f>P45+R45</f>
        <v>15.165</v>
      </c>
      <c r="P45" s="150">
        <f>SUM(P46:P53)</f>
        <v>15.165</v>
      </c>
      <c r="Q45" s="153">
        <f>SUM(Q46:Q53)</f>
        <v>11.597999999999999</v>
      </c>
      <c r="R45" s="154"/>
      <c r="S45" s="155"/>
      <c r="T45" s="156"/>
      <c r="U45" s="156"/>
      <c r="V45" s="152"/>
    </row>
    <row r="46" spans="1:22" ht="12.75">
      <c r="A46" s="130">
        <v>38</v>
      </c>
      <c r="B46" s="76" t="s">
        <v>194</v>
      </c>
      <c r="C46" s="50">
        <f>D46+F46</f>
        <v>9</v>
      </c>
      <c r="D46" s="133">
        <f>G46+K46+O46+S46</f>
        <v>9</v>
      </c>
      <c r="E46" s="133">
        <f>I46+M46+Q46+U46</f>
        <v>6.898</v>
      </c>
      <c r="F46" s="134"/>
      <c r="G46" s="135"/>
      <c r="H46" s="133"/>
      <c r="I46" s="133"/>
      <c r="J46" s="137"/>
      <c r="K46" s="135"/>
      <c r="L46" s="133"/>
      <c r="M46" s="133"/>
      <c r="N46" s="72"/>
      <c r="O46" s="50">
        <f>P46+R46</f>
        <v>9</v>
      </c>
      <c r="P46" s="133">
        <v>9</v>
      </c>
      <c r="Q46" s="133">
        <v>6.898</v>
      </c>
      <c r="R46" s="137"/>
      <c r="S46" s="139"/>
      <c r="T46" s="133"/>
      <c r="U46" s="133"/>
      <c r="V46" s="157"/>
    </row>
    <row r="47" spans="1:22" ht="12.75">
      <c r="A47" s="130">
        <v>39</v>
      </c>
      <c r="B47" s="76" t="s">
        <v>195</v>
      </c>
      <c r="C47" s="50">
        <f t="shared" si="3"/>
        <v>103.062</v>
      </c>
      <c r="D47" s="133">
        <f t="shared" si="3"/>
        <v>103.062</v>
      </c>
      <c r="E47" s="133"/>
      <c r="F47" s="134"/>
      <c r="G47" s="135"/>
      <c r="H47" s="133"/>
      <c r="I47" s="133"/>
      <c r="J47" s="132"/>
      <c r="K47" s="50">
        <f>+L47</f>
        <v>103.062</v>
      </c>
      <c r="L47" s="133">
        <v>103.062</v>
      </c>
      <c r="M47" s="133"/>
      <c r="N47" s="132"/>
      <c r="O47" s="50"/>
      <c r="P47" s="133"/>
      <c r="Q47" s="133"/>
      <c r="R47" s="132"/>
      <c r="S47" s="139"/>
      <c r="T47" s="133"/>
      <c r="U47" s="133"/>
      <c r="V47" s="132"/>
    </row>
    <row r="48" spans="1:22" ht="12.75">
      <c r="A48" s="130">
        <v>40</v>
      </c>
      <c r="B48" s="76" t="s">
        <v>196</v>
      </c>
      <c r="C48" s="50">
        <f t="shared" si="3"/>
        <v>0</v>
      </c>
      <c r="D48" s="133">
        <f t="shared" si="3"/>
        <v>0</v>
      </c>
      <c r="E48" s="133"/>
      <c r="F48" s="134"/>
      <c r="G48" s="135">
        <f aca="true" t="shared" si="8" ref="G48:G54">H48+J48</f>
        <v>0</v>
      </c>
      <c r="H48" s="133"/>
      <c r="I48" s="133"/>
      <c r="J48" s="132"/>
      <c r="K48" s="60"/>
      <c r="L48" s="133"/>
      <c r="M48" s="133"/>
      <c r="N48" s="132"/>
      <c r="O48" s="50"/>
      <c r="P48" s="133"/>
      <c r="Q48" s="133"/>
      <c r="R48" s="132"/>
      <c r="S48" s="139"/>
      <c r="T48" s="133"/>
      <c r="U48" s="133"/>
      <c r="V48" s="132"/>
    </row>
    <row r="49" spans="1:22" ht="12.75">
      <c r="A49" s="130">
        <v>41</v>
      </c>
      <c r="B49" s="75" t="s">
        <v>197</v>
      </c>
      <c r="C49" s="50">
        <f t="shared" si="3"/>
        <v>0</v>
      </c>
      <c r="D49" s="133">
        <f t="shared" si="3"/>
        <v>0</v>
      </c>
      <c r="E49" s="133"/>
      <c r="F49" s="134"/>
      <c r="G49" s="135">
        <f t="shared" si="8"/>
        <v>0</v>
      </c>
      <c r="H49" s="133"/>
      <c r="I49" s="133"/>
      <c r="J49" s="132"/>
      <c r="K49" s="135"/>
      <c r="L49" s="133"/>
      <c r="M49" s="133"/>
      <c r="N49" s="132"/>
      <c r="O49" s="50"/>
      <c r="P49" s="133"/>
      <c r="Q49" s="133"/>
      <c r="R49" s="132"/>
      <c r="S49" s="139"/>
      <c r="T49" s="133"/>
      <c r="U49" s="133"/>
      <c r="V49" s="132"/>
    </row>
    <row r="50" spans="1:22" ht="12.75">
      <c r="A50" s="130">
        <f>+A49+1</f>
        <v>42</v>
      </c>
      <c r="B50" s="158" t="s">
        <v>198</v>
      </c>
      <c r="C50" s="50">
        <f t="shared" si="3"/>
        <v>0</v>
      </c>
      <c r="D50" s="133">
        <f t="shared" si="3"/>
        <v>0</v>
      </c>
      <c r="E50" s="133"/>
      <c r="F50" s="134"/>
      <c r="G50" s="135">
        <f t="shared" si="8"/>
        <v>0</v>
      </c>
      <c r="H50" s="133"/>
      <c r="I50" s="133"/>
      <c r="J50" s="132"/>
      <c r="K50" s="135"/>
      <c r="L50" s="133"/>
      <c r="M50" s="133"/>
      <c r="N50" s="132"/>
      <c r="O50" s="60"/>
      <c r="P50" s="133"/>
      <c r="Q50" s="133"/>
      <c r="R50" s="132"/>
      <c r="S50" s="139"/>
      <c r="T50" s="133"/>
      <c r="U50" s="133"/>
      <c r="V50" s="132"/>
    </row>
    <row r="51" spans="1:22" ht="12.75">
      <c r="A51" s="130">
        <v>43</v>
      </c>
      <c r="B51" s="76" t="s">
        <v>199</v>
      </c>
      <c r="C51" s="50">
        <f t="shared" si="3"/>
        <v>0</v>
      </c>
      <c r="D51" s="133">
        <f t="shared" si="3"/>
        <v>0</v>
      </c>
      <c r="E51" s="133"/>
      <c r="F51" s="134"/>
      <c r="G51" s="135">
        <f t="shared" si="8"/>
        <v>0</v>
      </c>
      <c r="H51" s="133"/>
      <c r="I51" s="133"/>
      <c r="J51" s="132"/>
      <c r="K51" s="135"/>
      <c r="L51" s="133"/>
      <c r="M51" s="133"/>
      <c r="N51" s="132"/>
      <c r="O51" s="60"/>
      <c r="P51" s="133"/>
      <c r="Q51" s="133"/>
      <c r="R51" s="132"/>
      <c r="S51" s="139"/>
      <c r="T51" s="133"/>
      <c r="U51" s="133"/>
      <c r="V51" s="132"/>
    </row>
    <row r="52" spans="1:22" ht="12.75">
      <c r="A52" s="130">
        <v>44</v>
      </c>
      <c r="B52" s="76" t="s">
        <v>200</v>
      </c>
      <c r="C52" s="50">
        <f t="shared" si="3"/>
        <v>155.13</v>
      </c>
      <c r="D52" s="133">
        <f t="shared" si="3"/>
        <v>155.13</v>
      </c>
      <c r="E52" s="53">
        <f>I52+M52+Q52+U52</f>
        <v>114.852</v>
      </c>
      <c r="F52" s="59"/>
      <c r="G52" s="135">
        <f t="shared" si="8"/>
        <v>148.965</v>
      </c>
      <c r="H52" s="133">
        <v>148.965</v>
      </c>
      <c r="I52" s="133">
        <v>110.152</v>
      </c>
      <c r="J52" s="132"/>
      <c r="K52" s="135"/>
      <c r="L52" s="133"/>
      <c r="M52" s="133"/>
      <c r="N52" s="132"/>
      <c r="O52" s="50">
        <f>P52+R52</f>
        <v>6.165</v>
      </c>
      <c r="P52" s="133">
        <v>6.165</v>
      </c>
      <c r="Q52" s="133">
        <v>4.7</v>
      </c>
      <c r="R52" s="132"/>
      <c r="S52" s="139"/>
      <c r="T52" s="133"/>
      <c r="U52" s="133"/>
      <c r="V52" s="132"/>
    </row>
    <row r="53" spans="1:22" ht="12.75">
      <c r="A53" s="130">
        <v>45</v>
      </c>
      <c r="B53" s="76" t="s">
        <v>201</v>
      </c>
      <c r="C53" s="50">
        <f t="shared" si="3"/>
        <v>20.479</v>
      </c>
      <c r="D53" s="133">
        <f t="shared" si="3"/>
        <v>20.479</v>
      </c>
      <c r="E53" s="53">
        <f>I53+M53+Q53+U53</f>
        <v>13.097</v>
      </c>
      <c r="F53" s="59"/>
      <c r="G53" s="135">
        <f t="shared" si="8"/>
        <v>20.479</v>
      </c>
      <c r="H53" s="133">
        <v>20.479</v>
      </c>
      <c r="I53" s="133">
        <v>13.097</v>
      </c>
      <c r="J53" s="132"/>
      <c r="K53" s="135"/>
      <c r="L53" s="133"/>
      <c r="M53" s="133"/>
      <c r="N53" s="132"/>
      <c r="O53" s="60"/>
      <c r="P53" s="133"/>
      <c r="Q53" s="133"/>
      <c r="R53" s="132"/>
      <c r="S53" s="139"/>
      <c r="T53" s="133"/>
      <c r="U53" s="133"/>
      <c r="V53" s="132"/>
    </row>
    <row r="54" spans="1:22" ht="25.5">
      <c r="A54" s="130">
        <v>46</v>
      </c>
      <c r="B54" s="143" t="s">
        <v>202</v>
      </c>
      <c r="C54" s="50">
        <f t="shared" si="3"/>
        <v>0</v>
      </c>
      <c r="D54" s="133">
        <f t="shared" si="3"/>
        <v>0</v>
      </c>
      <c r="E54" s="58"/>
      <c r="F54" s="59"/>
      <c r="G54" s="135">
        <f t="shared" si="8"/>
        <v>0</v>
      </c>
      <c r="H54" s="133"/>
      <c r="I54" s="133"/>
      <c r="J54" s="132"/>
      <c r="K54" s="135"/>
      <c r="L54" s="133"/>
      <c r="M54" s="133"/>
      <c r="N54" s="132"/>
      <c r="O54" s="60"/>
      <c r="P54" s="133"/>
      <c r="Q54" s="133"/>
      <c r="R54" s="132"/>
      <c r="S54" s="139"/>
      <c r="T54" s="133"/>
      <c r="U54" s="133"/>
      <c r="V54" s="132"/>
    </row>
    <row r="55" spans="1:22" ht="12.75">
      <c r="A55" s="130">
        <v>47</v>
      </c>
      <c r="B55" s="56" t="s">
        <v>96</v>
      </c>
      <c r="C55" s="60">
        <f aca="true" t="shared" si="9" ref="C55:E60">+G55+K55+O55+S55</f>
        <v>365.226</v>
      </c>
      <c r="D55" s="58">
        <f t="shared" si="9"/>
        <v>365.226</v>
      </c>
      <c r="E55" s="58">
        <f t="shared" si="9"/>
        <v>238.83999999999997</v>
      </c>
      <c r="F55" s="59"/>
      <c r="G55" s="60">
        <f aca="true" t="shared" si="10" ref="G55:G60">+H55</f>
        <v>234.202</v>
      </c>
      <c r="H55" s="58">
        <v>234.202</v>
      </c>
      <c r="I55" s="66">
        <v>159.528</v>
      </c>
      <c r="J55" s="132"/>
      <c r="K55" s="135"/>
      <c r="L55" s="133"/>
      <c r="M55" s="133"/>
      <c r="N55" s="132"/>
      <c r="O55" s="60">
        <f aca="true" t="shared" si="11" ref="O55:O89">+P55</f>
        <v>107.324</v>
      </c>
      <c r="P55" s="58">
        <v>107.324</v>
      </c>
      <c r="Q55" s="58">
        <v>79.312</v>
      </c>
      <c r="R55" s="61"/>
      <c r="S55" s="57">
        <f aca="true" t="shared" si="12" ref="S55:S80">+T55</f>
        <v>23.7</v>
      </c>
      <c r="T55" s="58">
        <v>23.7</v>
      </c>
      <c r="U55" s="58"/>
      <c r="V55" s="61"/>
    </row>
    <row r="56" spans="1:22" ht="12.75">
      <c r="A56" s="130">
        <f aca="true" t="shared" si="13" ref="A56:A62">+A55+1</f>
        <v>48</v>
      </c>
      <c r="B56" s="56" t="s">
        <v>97</v>
      </c>
      <c r="C56" s="60">
        <f t="shared" si="9"/>
        <v>615.2350000000001</v>
      </c>
      <c r="D56" s="58">
        <f t="shared" si="9"/>
        <v>615.2350000000001</v>
      </c>
      <c r="E56" s="58">
        <f t="shared" si="9"/>
        <v>395.313</v>
      </c>
      <c r="F56" s="59"/>
      <c r="G56" s="60">
        <f t="shared" si="10"/>
        <v>410.771</v>
      </c>
      <c r="H56" s="58">
        <v>410.771</v>
      </c>
      <c r="I56" s="66">
        <v>281.18</v>
      </c>
      <c r="J56" s="132"/>
      <c r="K56" s="135"/>
      <c r="L56" s="133"/>
      <c r="M56" s="133"/>
      <c r="N56" s="132"/>
      <c r="O56" s="60">
        <f t="shared" si="11"/>
        <v>154.524</v>
      </c>
      <c r="P56" s="58">
        <v>154.524</v>
      </c>
      <c r="Q56" s="58">
        <v>114.133</v>
      </c>
      <c r="R56" s="61"/>
      <c r="S56" s="57">
        <f t="shared" si="12"/>
        <v>49.94</v>
      </c>
      <c r="T56" s="58">
        <v>49.94</v>
      </c>
      <c r="U56" s="58"/>
      <c r="V56" s="61"/>
    </row>
    <row r="57" spans="1:22" ht="12.75">
      <c r="A57" s="130">
        <f t="shared" si="13"/>
        <v>49</v>
      </c>
      <c r="B57" s="56" t="s">
        <v>75</v>
      </c>
      <c r="C57" s="60">
        <f t="shared" si="9"/>
        <v>250.35600000000002</v>
      </c>
      <c r="D57" s="58">
        <f t="shared" si="9"/>
        <v>250.35600000000002</v>
      </c>
      <c r="E57" s="58">
        <f t="shared" si="9"/>
        <v>149.865</v>
      </c>
      <c r="F57" s="59"/>
      <c r="G57" s="60">
        <f t="shared" si="10"/>
        <v>161.228</v>
      </c>
      <c r="H57" s="58">
        <v>161.228</v>
      </c>
      <c r="I57" s="66">
        <v>92.748</v>
      </c>
      <c r="J57" s="132"/>
      <c r="K57" s="135"/>
      <c r="L57" s="133"/>
      <c r="M57" s="133"/>
      <c r="N57" s="132"/>
      <c r="O57" s="60">
        <f t="shared" si="11"/>
        <v>77.254</v>
      </c>
      <c r="P57" s="58">
        <v>77.254</v>
      </c>
      <c r="Q57" s="58">
        <v>57.117</v>
      </c>
      <c r="R57" s="61"/>
      <c r="S57" s="57">
        <f t="shared" si="12"/>
        <v>11.874</v>
      </c>
      <c r="T57" s="58">
        <v>11.874</v>
      </c>
      <c r="U57" s="58"/>
      <c r="V57" s="61"/>
    </row>
    <row r="58" spans="1:22" ht="12.75">
      <c r="A58" s="130">
        <f t="shared" si="13"/>
        <v>50</v>
      </c>
      <c r="B58" s="56" t="s">
        <v>154</v>
      </c>
      <c r="C58" s="60">
        <f t="shared" si="9"/>
        <v>507.967</v>
      </c>
      <c r="D58" s="58">
        <f t="shared" si="9"/>
        <v>507.967</v>
      </c>
      <c r="E58" s="58">
        <f t="shared" si="9"/>
        <v>311.057</v>
      </c>
      <c r="F58" s="59"/>
      <c r="G58" s="60">
        <f t="shared" si="10"/>
        <v>251.682</v>
      </c>
      <c r="H58" s="58">
        <v>251.682</v>
      </c>
      <c r="I58" s="58">
        <v>160.037</v>
      </c>
      <c r="J58" s="132"/>
      <c r="K58" s="135"/>
      <c r="L58" s="133"/>
      <c r="M58" s="133"/>
      <c r="N58" s="132"/>
      <c r="O58" s="60">
        <f t="shared" si="11"/>
        <v>204.285</v>
      </c>
      <c r="P58" s="58">
        <v>204.285</v>
      </c>
      <c r="Q58" s="58">
        <v>151.02</v>
      </c>
      <c r="R58" s="61"/>
      <c r="S58" s="57">
        <f t="shared" si="12"/>
        <v>52</v>
      </c>
      <c r="T58" s="58">
        <v>52</v>
      </c>
      <c r="U58" s="58"/>
      <c r="V58" s="61"/>
    </row>
    <row r="59" spans="1:22" ht="12.75">
      <c r="A59" s="130">
        <f t="shared" si="13"/>
        <v>51</v>
      </c>
      <c r="B59" s="56" t="s">
        <v>155</v>
      </c>
      <c r="C59" s="60">
        <f t="shared" si="9"/>
        <v>187.174</v>
      </c>
      <c r="D59" s="58">
        <f t="shared" si="9"/>
        <v>187.174</v>
      </c>
      <c r="E59" s="58">
        <f t="shared" si="9"/>
        <v>118.002</v>
      </c>
      <c r="F59" s="59"/>
      <c r="G59" s="60">
        <f t="shared" si="10"/>
        <v>125.989</v>
      </c>
      <c r="H59" s="58">
        <v>125.989</v>
      </c>
      <c r="I59" s="58">
        <v>80.014</v>
      </c>
      <c r="J59" s="132"/>
      <c r="K59" s="135"/>
      <c r="L59" s="133"/>
      <c r="M59" s="133"/>
      <c r="N59" s="132"/>
      <c r="O59" s="60">
        <f t="shared" si="11"/>
        <v>51.385</v>
      </c>
      <c r="P59" s="58">
        <v>51.385</v>
      </c>
      <c r="Q59" s="58">
        <v>37.988</v>
      </c>
      <c r="R59" s="61"/>
      <c r="S59" s="57">
        <f t="shared" si="12"/>
        <v>9.8</v>
      </c>
      <c r="T59" s="58">
        <v>9.8</v>
      </c>
      <c r="U59" s="58"/>
      <c r="V59" s="61"/>
    </row>
    <row r="60" spans="1:22" ht="12.75">
      <c r="A60" s="130">
        <f t="shared" si="13"/>
        <v>52</v>
      </c>
      <c r="B60" s="56" t="s">
        <v>156</v>
      </c>
      <c r="C60" s="60">
        <f t="shared" si="9"/>
        <v>217.507</v>
      </c>
      <c r="D60" s="58">
        <f t="shared" si="9"/>
        <v>217.507</v>
      </c>
      <c r="E60" s="58">
        <f t="shared" si="9"/>
        <v>153.99099999999999</v>
      </c>
      <c r="F60" s="59"/>
      <c r="G60" s="60">
        <f t="shared" si="10"/>
        <v>105.001</v>
      </c>
      <c r="H60" s="58">
        <v>105.001</v>
      </c>
      <c r="I60" s="58">
        <v>76.889</v>
      </c>
      <c r="J60" s="132"/>
      <c r="K60" s="135"/>
      <c r="L60" s="133"/>
      <c r="M60" s="133"/>
      <c r="N60" s="132"/>
      <c r="O60" s="60">
        <f t="shared" si="11"/>
        <v>103.206</v>
      </c>
      <c r="P60" s="58">
        <v>103.206</v>
      </c>
      <c r="Q60" s="58">
        <v>77.102</v>
      </c>
      <c r="R60" s="61"/>
      <c r="S60" s="57">
        <f t="shared" si="12"/>
        <v>9.3</v>
      </c>
      <c r="T60" s="58">
        <v>9.3</v>
      </c>
      <c r="U60" s="58"/>
      <c r="V60" s="61"/>
    </row>
    <row r="61" spans="1:22" ht="12.75">
      <c r="A61" s="130">
        <f t="shared" si="13"/>
        <v>53</v>
      </c>
      <c r="B61" s="90" t="s">
        <v>157</v>
      </c>
      <c r="C61" s="60">
        <f aca="true" t="shared" si="14" ref="C61:E62">G61+K61+O61+S61</f>
        <v>99.958</v>
      </c>
      <c r="D61" s="58">
        <f t="shared" si="14"/>
        <v>99.958</v>
      </c>
      <c r="E61" s="58">
        <f t="shared" si="14"/>
        <v>73.23100000000001</v>
      </c>
      <c r="F61" s="59"/>
      <c r="G61" s="60">
        <f>H61+J61</f>
        <v>12.283</v>
      </c>
      <c r="H61" s="58">
        <v>12.283</v>
      </c>
      <c r="I61" s="58">
        <v>8.307</v>
      </c>
      <c r="J61" s="132"/>
      <c r="K61" s="135"/>
      <c r="L61" s="133"/>
      <c r="M61" s="133"/>
      <c r="N61" s="132"/>
      <c r="O61" s="60">
        <f t="shared" si="11"/>
        <v>87.675</v>
      </c>
      <c r="P61" s="58">
        <v>87.675</v>
      </c>
      <c r="Q61" s="58">
        <v>64.924</v>
      </c>
      <c r="R61" s="61"/>
      <c r="S61" s="57"/>
      <c r="T61" s="58"/>
      <c r="U61" s="58"/>
      <c r="V61" s="61"/>
    </row>
    <row r="62" spans="1:22" ht="12.75">
      <c r="A62" s="130">
        <f t="shared" si="13"/>
        <v>54</v>
      </c>
      <c r="B62" s="89" t="s">
        <v>203</v>
      </c>
      <c r="C62" s="60">
        <f t="shared" si="14"/>
        <v>77.878</v>
      </c>
      <c r="D62" s="58">
        <f t="shared" si="14"/>
        <v>77.878</v>
      </c>
      <c r="E62" s="58">
        <f t="shared" si="14"/>
        <v>56.347</v>
      </c>
      <c r="F62" s="59"/>
      <c r="G62" s="60">
        <f>H62+J62</f>
        <v>38.541</v>
      </c>
      <c r="H62" s="58">
        <v>38.541</v>
      </c>
      <c r="I62" s="58">
        <v>26.817</v>
      </c>
      <c r="J62" s="61"/>
      <c r="K62" s="60"/>
      <c r="L62" s="58"/>
      <c r="M62" s="58"/>
      <c r="N62" s="61"/>
      <c r="O62" s="60">
        <f t="shared" si="11"/>
        <v>39.337</v>
      </c>
      <c r="P62" s="58">
        <v>39.337</v>
      </c>
      <c r="Q62" s="58">
        <v>29.53</v>
      </c>
      <c r="R62" s="61"/>
      <c r="S62" s="57"/>
      <c r="T62" s="58"/>
      <c r="U62" s="58"/>
      <c r="V62" s="61"/>
    </row>
    <row r="63" spans="1:22" ht="12.75">
      <c r="A63" s="130">
        <v>55</v>
      </c>
      <c r="B63" s="56" t="s">
        <v>119</v>
      </c>
      <c r="C63" s="60">
        <f aca="true" t="shared" si="15" ref="C63:F73">+G63+K63+O63+S63</f>
        <v>624.677</v>
      </c>
      <c r="D63" s="58">
        <f t="shared" si="15"/>
        <v>624.677</v>
      </c>
      <c r="E63" s="58">
        <f t="shared" si="15"/>
        <v>400.182</v>
      </c>
      <c r="F63" s="59"/>
      <c r="G63" s="60">
        <f>+H63+J63</f>
        <v>389.046</v>
      </c>
      <c r="H63" s="58">
        <v>389.046</v>
      </c>
      <c r="I63" s="58">
        <v>262.059</v>
      </c>
      <c r="J63" s="61"/>
      <c r="K63" s="135"/>
      <c r="L63" s="133"/>
      <c r="M63" s="133"/>
      <c r="N63" s="132"/>
      <c r="O63" s="60">
        <f t="shared" si="11"/>
        <v>186.531</v>
      </c>
      <c r="P63" s="58">
        <v>186.531</v>
      </c>
      <c r="Q63" s="58">
        <v>138.123</v>
      </c>
      <c r="R63" s="61"/>
      <c r="S63" s="57">
        <f t="shared" si="12"/>
        <v>49.1</v>
      </c>
      <c r="T63" s="58">
        <v>49.1</v>
      </c>
      <c r="U63" s="58"/>
      <c r="V63" s="61"/>
    </row>
    <row r="64" spans="1:22" ht="12.75">
      <c r="A64" s="130">
        <f>+A63+1</f>
        <v>56</v>
      </c>
      <c r="B64" s="56" t="s">
        <v>77</v>
      </c>
      <c r="C64" s="60">
        <f t="shared" si="15"/>
        <v>603.212</v>
      </c>
      <c r="D64" s="58">
        <f t="shared" si="15"/>
        <v>603.212</v>
      </c>
      <c r="E64" s="58">
        <f t="shared" si="15"/>
        <v>415.829</v>
      </c>
      <c r="F64" s="59"/>
      <c r="G64" s="60">
        <f aca="true" t="shared" si="16" ref="G64:G71">+H64</f>
        <v>157.303</v>
      </c>
      <c r="H64" s="58">
        <v>157.303</v>
      </c>
      <c r="I64" s="58">
        <v>96.394</v>
      </c>
      <c r="J64" s="61"/>
      <c r="K64" s="60"/>
      <c r="L64" s="58"/>
      <c r="M64" s="58"/>
      <c r="N64" s="61"/>
      <c r="O64" s="60">
        <f t="shared" si="11"/>
        <v>429.409</v>
      </c>
      <c r="P64" s="58">
        <v>429.409</v>
      </c>
      <c r="Q64" s="58">
        <v>319.435</v>
      </c>
      <c r="R64" s="61"/>
      <c r="S64" s="57">
        <f>+T64+V64</f>
        <v>16.5</v>
      </c>
      <c r="T64" s="58">
        <v>16.5</v>
      </c>
      <c r="U64" s="58"/>
      <c r="V64" s="61"/>
    </row>
    <row r="65" spans="1:22" ht="12.75">
      <c r="A65" s="130">
        <f>+A64+1</f>
        <v>57</v>
      </c>
      <c r="B65" s="56" t="s">
        <v>158</v>
      </c>
      <c r="C65" s="60">
        <f t="shared" si="15"/>
        <v>111.27</v>
      </c>
      <c r="D65" s="58">
        <f t="shared" si="15"/>
        <v>111.27</v>
      </c>
      <c r="E65" s="58">
        <f t="shared" si="15"/>
        <v>76.389</v>
      </c>
      <c r="F65" s="59"/>
      <c r="G65" s="60">
        <f t="shared" si="16"/>
        <v>44.99</v>
      </c>
      <c r="H65" s="58">
        <v>44.99</v>
      </c>
      <c r="I65" s="58">
        <v>32.422</v>
      </c>
      <c r="J65" s="132"/>
      <c r="K65" s="60"/>
      <c r="L65" s="133"/>
      <c r="M65" s="133"/>
      <c r="N65" s="132"/>
      <c r="O65" s="60">
        <f t="shared" si="11"/>
        <v>58.98</v>
      </c>
      <c r="P65" s="58">
        <v>58.98</v>
      </c>
      <c r="Q65" s="58">
        <v>43.967</v>
      </c>
      <c r="R65" s="61"/>
      <c r="S65" s="57">
        <f t="shared" si="12"/>
        <v>7.3</v>
      </c>
      <c r="T65" s="58">
        <v>7.3</v>
      </c>
      <c r="U65" s="58"/>
      <c r="V65" s="61"/>
    </row>
    <row r="66" spans="1:22" ht="12.75">
      <c r="A66" s="130">
        <v>58</v>
      </c>
      <c r="B66" s="56" t="s">
        <v>98</v>
      </c>
      <c r="C66" s="60">
        <f t="shared" si="15"/>
        <v>269.076</v>
      </c>
      <c r="D66" s="58">
        <f t="shared" si="15"/>
        <v>269.076</v>
      </c>
      <c r="E66" s="58">
        <f t="shared" si="15"/>
        <v>176.867</v>
      </c>
      <c r="F66" s="59"/>
      <c r="G66" s="60">
        <f t="shared" si="16"/>
        <v>150.792</v>
      </c>
      <c r="H66" s="58">
        <v>150.792</v>
      </c>
      <c r="I66" s="58">
        <v>95.169</v>
      </c>
      <c r="J66" s="132"/>
      <c r="K66" s="135"/>
      <c r="L66" s="133"/>
      <c r="M66" s="133"/>
      <c r="N66" s="132"/>
      <c r="O66" s="60">
        <f t="shared" si="11"/>
        <v>108.284</v>
      </c>
      <c r="P66" s="58">
        <v>108.284</v>
      </c>
      <c r="Q66" s="58">
        <v>81.698</v>
      </c>
      <c r="R66" s="61"/>
      <c r="S66" s="57">
        <f t="shared" si="12"/>
        <v>10</v>
      </c>
      <c r="T66" s="58">
        <v>10</v>
      </c>
      <c r="U66" s="58"/>
      <c r="V66" s="61"/>
    </row>
    <row r="67" spans="1:22" ht="12.75">
      <c r="A67" s="130">
        <f>+A66+1</f>
        <v>59</v>
      </c>
      <c r="B67" s="56" t="s">
        <v>120</v>
      </c>
      <c r="C67" s="60">
        <f t="shared" si="15"/>
        <v>225.737</v>
      </c>
      <c r="D67" s="58">
        <f t="shared" si="15"/>
        <v>222.737</v>
      </c>
      <c r="E67" s="58">
        <f t="shared" si="15"/>
        <v>164.205</v>
      </c>
      <c r="F67" s="59">
        <f t="shared" si="15"/>
        <v>3</v>
      </c>
      <c r="G67" s="60">
        <f>+H67+J67</f>
        <v>32.887</v>
      </c>
      <c r="H67" s="58">
        <v>29.887</v>
      </c>
      <c r="I67" s="58">
        <v>21.203</v>
      </c>
      <c r="J67" s="61">
        <v>3</v>
      </c>
      <c r="K67" s="135"/>
      <c r="L67" s="133"/>
      <c r="M67" s="133"/>
      <c r="N67" s="132"/>
      <c r="O67" s="60">
        <f t="shared" si="11"/>
        <v>188.85</v>
      </c>
      <c r="P67" s="58">
        <v>188.85</v>
      </c>
      <c r="Q67" s="58">
        <v>141.002</v>
      </c>
      <c r="R67" s="61"/>
      <c r="S67" s="57">
        <f t="shared" si="12"/>
        <v>4</v>
      </c>
      <c r="T67" s="58">
        <v>4</v>
      </c>
      <c r="U67" s="58">
        <v>2</v>
      </c>
      <c r="V67" s="61"/>
    </row>
    <row r="68" spans="1:22" ht="12.75">
      <c r="A68" s="130">
        <v>60</v>
      </c>
      <c r="B68" s="56" t="s">
        <v>159</v>
      </c>
      <c r="C68" s="60">
        <f t="shared" si="15"/>
        <v>10.870999999999999</v>
      </c>
      <c r="D68" s="58">
        <f t="shared" si="15"/>
        <v>10.870999999999999</v>
      </c>
      <c r="E68" s="58">
        <f t="shared" si="15"/>
        <v>7.424</v>
      </c>
      <c r="F68" s="59"/>
      <c r="G68" s="60"/>
      <c r="H68" s="58"/>
      <c r="I68" s="58"/>
      <c r="J68" s="132"/>
      <c r="K68" s="60">
        <f>+L68</f>
        <v>0.7</v>
      </c>
      <c r="L68" s="58">
        <v>0.7</v>
      </c>
      <c r="M68" s="133"/>
      <c r="N68" s="132"/>
      <c r="O68" s="60">
        <f t="shared" si="11"/>
        <v>10.171</v>
      </c>
      <c r="P68" s="58">
        <v>10.171</v>
      </c>
      <c r="Q68" s="58">
        <v>7.424</v>
      </c>
      <c r="R68" s="61"/>
      <c r="S68" s="57"/>
      <c r="T68" s="58"/>
      <c r="U68" s="58"/>
      <c r="V68" s="61"/>
    </row>
    <row r="69" spans="1:22" ht="12.75">
      <c r="A69" s="130">
        <v>61</v>
      </c>
      <c r="B69" s="56" t="s">
        <v>160</v>
      </c>
      <c r="C69" s="60">
        <f t="shared" si="15"/>
        <v>330.241</v>
      </c>
      <c r="D69" s="58">
        <f t="shared" si="15"/>
        <v>330.241</v>
      </c>
      <c r="E69" s="58">
        <f t="shared" si="15"/>
        <v>215.035</v>
      </c>
      <c r="F69" s="59"/>
      <c r="G69" s="60">
        <f t="shared" si="16"/>
        <v>179.853</v>
      </c>
      <c r="H69" s="58">
        <v>179.853</v>
      </c>
      <c r="I69" s="58">
        <v>112.714</v>
      </c>
      <c r="J69" s="132"/>
      <c r="K69" s="135"/>
      <c r="L69" s="133"/>
      <c r="M69" s="133"/>
      <c r="N69" s="132"/>
      <c r="O69" s="60">
        <f t="shared" si="11"/>
        <v>135.888</v>
      </c>
      <c r="P69" s="58">
        <v>135.888</v>
      </c>
      <c r="Q69" s="58">
        <v>102.321</v>
      </c>
      <c r="R69" s="61"/>
      <c r="S69" s="57">
        <f t="shared" si="12"/>
        <v>14.5</v>
      </c>
      <c r="T69" s="58">
        <v>14.5</v>
      </c>
      <c r="U69" s="58"/>
      <c r="V69" s="61"/>
    </row>
    <row r="70" spans="1:22" ht="12.75">
      <c r="A70" s="130">
        <v>62</v>
      </c>
      <c r="B70" s="56" t="s">
        <v>80</v>
      </c>
      <c r="C70" s="60">
        <f t="shared" si="15"/>
        <v>1724.7089999999998</v>
      </c>
      <c r="D70" s="58">
        <f t="shared" si="15"/>
        <v>1723.7089999999998</v>
      </c>
      <c r="E70" s="58">
        <f t="shared" si="15"/>
        <v>1117.961</v>
      </c>
      <c r="F70" s="59">
        <f t="shared" si="15"/>
        <v>1</v>
      </c>
      <c r="G70" s="60">
        <f t="shared" si="16"/>
        <v>657.934</v>
      </c>
      <c r="H70" s="58">
        <v>657.934</v>
      </c>
      <c r="I70" s="58">
        <v>375.584</v>
      </c>
      <c r="J70" s="132"/>
      <c r="K70" s="135"/>
      <c r="L70" s="133"/>
      <c r="M70" s="133"/>
      <c r="N70" s="132"/>
      <c r="O70" s="60">
        <f>P70+R70</f>
        <v>991.775</v>
      </c>
      <c r="P70" s="58">
        <v>991.775</v>
      </c>
      <c r="Q70" s="58">
        <v>742.377</v>
      </c>
      <c r="R70" s="61"/>
      <c r="S70" s="57">
        <f>+T70+V70</f>
        <v>75</v>
      </c>
      <c r="T70" s="58">
        <v>74</v>
      </c>
      <c r="U70" s="58"/>
      <c r="V70" s="61">
        <v>1</v>
      </c>
    </row>
    <row r="71" spans="1:22" ht="12.75">
      <c r="A71" s="130">
        <v>63</v>
      </c>
      <c r="B71" s="56" t="s">
        <v>204</v>
      </c>
      <c r="C71" s="60">
        <f t="shared" si="15"/>
        <v>100.686</v>
      </c>
      <c r="D71" s="58">
        <f t="shared" si="15"/>
        <v>99.686</v>
      </c>
      <c r="E71" s="58">
        <f t="shared" si="15"/>
        <v>55.722</v>
      </c>
      <c r="F71" s="59">
        <f t="shared" si="15"/>
        <v>1</v>
      </c>
      <c r="G71" s="60">
        <f t="shared" si="16"/>
        <v>90.686</v>
      </c>
      <c r="H71" s="58">
        <v>90.686</v>
      </c>
      <c r="I71" s="58">
        <v>55.722</v>
      </c>
      <c r="J71" s="61"/>
      <c r="K71" s="60"/>
      <c r="L71" s="58"/>
      <c r="M71" s="58"/>
      <c r="N71" s="61"/>
      <c r="O71" s="60"/>
      <c r="P71" s="58"/>
      <c r="Q71" s="58"/>
      <c r="R71" s="61"/>
      <c r="S71" s="57">
        <f>+T71+V71</f>
        <v>10</v>
      </c>
      <c r="T71" s="58">
        <v>9</v>
      </c>
      <c r="U71" s="58"/>
      <c r="V71" s="61">
        <v>1</v>
      </c>
    </row>
    <row r="72" spans="1:22" ht="12.75">
      <c r="A72" s="130">
        <v>64</v>
      </c>
      <c r="B72" s="56" t="s">
        <v>161</v>
      </c>
      <c r="C72" s="60">
        <f t="shared" si="15"/>
        <v>1181.079</v>
      </c>
      <c r="D72" s="58">
        <f t="shared" si="15"/>
        <v>1175.3890000000001</v>
      </c>
      <c r="E72" s="58">
        <f t="shared" si="15"/>
        <v>807.976</v>
      </c>
      <c r="F72" s="58">
        <f t="shared" si="15"/>
        <v>5.69</v>
      </c>
      <c r="G72" s="60">
        <f>+H72+J72</f>
        <v>302.455</v>
      </c>
      <c r="H72" s="58">
        <v>296.765</v>
      </c>
      <c r="I72" s="58">
        <v>183.374</v>
      </c>
      <c r="J72" s="61">
        <v>5.69</v>
      </c>
      <c r="K72" s="135"/>
      <c r="L72" s="133"/>
      <c r="M72" s="133"/>
      <c r="N72" s="132"/>
      <c r="O72" s="60">
        <f>P72+R72</f>
        <v>839.624</v>
      </c>
      <c r="P72" s="58">
        <v>839.624</v>
      </c>
      <c r="Q72" s="58">
        <v>624.602</v>
      </c>
      <c r="R72" s="61"/>
      <c r="S72" s="57">
        <f t="shared" si="12"/>
        <v>39</v>
      </c>
      <c r="T72" s="58">
        <v>39</v>
      </c>
      <c r="U72" s="58"/>
      <c r="V72" s="61"/>
    </row>
    <row r="73" spans="1:22" ht="12.75">
      <c r="A73" s="130">
        <f>+A72+1</f>
        <v>65</v>
      </c>
      <c r="B73" s="56" t="s">
        <v>84</v>
      </c>
      <c r="C73" s="60">
        <f t="shared" si="15"/>
        <v>744.85</v>
      </c>
      <c r="D73" s="58">
        <f t="shared" si="15"/>
        <v>744.85</v>
      </c>
      <c r="E73" s="58">
        <f t="shared" si="15"/>
        <v>480.98</v>
      </c>
      <c r="F73" s="58"/>
      <c r="G73" s="60">
        <f>+H73+J73</f>
        <v>276.029</v>
      </c>
      <c r="H73" s="58">
        <v>276.029</v>
      </c>
      <c r="I73" s="58">
        <v>141.018</v>
      </c>
      <c r="J73" s="61"/>
      <c r="K73" s="135"/>
      <c r="L73" s="133"/>
      <c r="M73" s="133"/>
      <c r="N73" s="132"/>
      <c r="O73" s="60">
        <f t="shared" si="11"/>
        <v>453.821</v>
      </c>
      <c r="P73" s="58">
        <v>453.821</v>
      </c>
      <c r="Q73" s="58">
        <v>339.962</v>
      </c>
      <c r="R73" s="61"/>
      <c r="S73" s="57">
        <f t="shared" si="12"/>
        <v>15</v>
      </c>
      <c r="T73" s="58">
        <v>15</v>
      </c>
      <c r="U73" s="58"/>
      <c r="V73" s="61"/>
    </row>
    <row r="74" spans="1:22" ht="12.75">
      <c r="A74" s="130">
        <f>+A73+1</f>
        <v>66</v>
      </c>
      <c r="B74" s="90" t="s">
        <v>205</v>
      </c>
      <c r="C74" s="60">
        <f aca="true" t="shared" si="17" ref="C74:E75">G74+K74+O74+S74</f>
        <v>37.66</v>
      </c>
      <c r="D74" s="58">
        <f t="shared" si="17"/>
        <v>37.66</v>
      </c>
      <c r="E74" s="58">
        <f t="shared" si="17"/>
        <v>26.903</v>
      </c>
      <c r="F74" s="59"/>
      <c r="G74" s="60">
        <f>H74+J74</f>
        <v>33.16</v>
      </c>
      <c r="H74" s="58">
        <v>33.16</v>
      </c>
      <c r="I74" s="58">
        <v>24.834</v>
      </c>
      <c r="J74" s="61"/>
      <c r="K74" s="60"/>
      <c r="L74" s="58"/>
      <c r="M74" s="58"/>
      <c r="N74" s="61"/>
      <c r="O74" s="60"/>
      <c r="P74" s="58"/>
      <c r="Q74" s="58"/>
      <c r="R74" s="61"/>
      <c r="S74" s="57">
        <f t="shared" si="12"/>
        <v>4.5</v>
      </c>
      <c r="T74" s="58">
        <v>4.5</v>
      </c>
      <c r="U74" s="58">
        <v>2.069</v>
      </c>
      <c r="V74" s="61"/>
    </row>
    <row r="75" spans="1:22" ht="12.75">
      <c r="A75" s="130">
        <f>+A74+1</f>
        <v>67</v>
      </c>
      <c r="B75" s="56" t="s">
        <v>162</v>
      </c>
      <c r="C75" s="60">
        <f t="shared" si="17"/>
        <v>400.329</v>
      </c>
      <c r="D75" s="58">
        <f t="shared" si="17"/>
        <v>400.329</v>
      </c>
      <c r="E75" s="58">
        <f t="shared" si="17"/>
        <v>259.841</v>
      </c>
      <c r="F75" s="59"/>
      <c r="G75" s="60">
        <f>H75+J75</f>
        <v>194.916</v>
      </c>
      <c r="H75" s="58">
        <v>194.916</v>
      </c>
      <c r="I75" s="58">
        <v>119.081</v>
      </c>
      <c r="J75" s="61"/>
      <c r="K75" s="135"/>
      <c r="L75" s="133"/>
      <c r="M75" s="133"/>
      <c r="N75" s="132"/>
      <c r="O75" s="60">
        <f t="shared" si="11"/>
        <v>187.413</v>
      </c>
      <c r="P75" s="58">
        <v>187.413</v>
      </c>
      <c r="Q75" s="58">
        <v>140.76</v>
      </c>
      <c r="R75" s="61"/>
      <c r="S75" s="57">
        <f t="shared" si="12"/>
        <v>18</v>
      </c>
      <c r="T75" s="58">
        <v>18</v>
      </c>
      <c r="U75" s="58"/>
      <c r="V75" s="61"/>
    </row>
    <row r="76" spans="1:22" ht="12.75">
      <c r="A76" s="130">
        <f>+A75+1</f>
        <v>68</v>
      </c>
      <c r="B76" s="56" t="s">
        <v>88</v>
      </c>
      <c r="C76" s="60">
        <f aca="true" t="shared" si="18" ref="C76:E78">+G76+K76+O76+S76</f>
        <v>646.213</v>
      </c>
      <c r="D76" s="58">
        <f t="shared" si="18"/>
        <v>646.213</v>
      </c>
      <c r="E76" s="58">
        <f t="shared" si="18"/>
        <v>410.47200000000004</v>
      </c>
      <c r="F76" s="59"/>
      <c r="G76" s="60">
        <f>+H76</f>
        <v>251.799</v>
      </c>
      <c r="H76" s="58">
        <v>251.799</v>
      </c>
      <c r="I76" s="58">
        <v>125.615</v>
      </c>
      <c r="J76" s="132"/>
      <c r="K76" s="135"/>
      <c r="L76" s="133"/>
      <c r="M76" s="133"/>
      <c r="N76" s="132"/>
      <c r="O76" s="60">
        <f t="shared" si="11"/>
        <v>379.914</v>
      </c>
      <c r="P76" s="58">
        <v>379.914</v>
      </c>
      <c r="Q76" s="58">
        <v>284.857</v>
      </c>
      <c r="R76" s="61"/>
      <c r="S76" s="57">
        <f t="shared" si="12"/>
        <v>14.5</v>
      </c>
      <c r="T76" s="58">
        <v>14.5</v>
      </c>
      <c r="U76" s="58"/>
      <c r="V76" s="61"/>
    </row>
    <row r="77" spans="1:22" ht="12.75">
      <c r="A77" s="130">
        <f>+A76+1</f>
        <v>69</v>
      </c>
      <c r="B77" s="56" t="s">
        <v>206</v>
      </c>
      <c r="C77" s="60">
        <f t="shared" si="18"/>
        <v>154.251</v>
      </c>
      <c r="D77" s="58">
        <f t="shared" si="18"/>
        <v>154.251</v>
      </c>
      <c r="E77" s="58">
        <f t="shared" si="18"/>
        <v>87.856</v>
      </c>
      <c r="F77" s="59"/>
      <c r="G77" s="60">
        <f>+H77</f>
        <v>102.159</v>
      </c>
      <c r="H77" s="58">
        <v>102.159</v>
      </c>
      <c r="I77" s="58">
        <v>54.658</v>
      </c>
      <c r="J77" s="61"/>
      <c r="K77" s="60"/>
      <c r="L77" s="58"/>
      <c r="M77" s="58"/>
      <c r="N77" s="61"/>
      <c r="O77" s="60">
        <f t="shared" si="11"/>
        <v>44.892</v>
      </c>
      <c r="P77" s="58">
        <v>44.892</v>
      </c>
      <c r="Q77" s="58">
        <v>33.198</v>
      </c>
      <c r="R77" s="61"/>
      <c r="S77" s="57">
        <f t="shared" si="12"/>
        <v>7.2</v>
      </c>
      <c r="T77" s="58">
        <v>7.2</v>
      </c>
      <c r="U77" s="58"/>
      <c r="V77" s="61"/>
    </row>
    <row r="78" spans="1:22" ht="12.75">
      <c r="A78" s="130">
        <v>70</v>
      </c>
      <c r="B78" s="90" t="s">
        <v>207</v>
      </c>
      <c r="C78" s="60">
        <f>+G78+K78+O78+S78</f>
        <v>41.171</v>
      </c>
      <c r="D78" s="58">
        <f t="shared" si="18"/>
        <v>41.171</v>
      </c>
      <c r="E78" s="58">
        <f t="shared" si="18"/>
        <v>28.078000000000003</v>
      </c>
      <c r="F78" s="59"/>
      <c r="G78" s="60">
        <f>+H78</f>
        <v>39.659</v>
      </c>
      <c r="H78" s="58">
        <v>39.659</v>
      </c>
      <c r="I78" s="58">
        <v>27.382</v>
      </c>
      <c r="J78" s="61"/>
      <c r="K78" s="60"/>
      <c r="L78" s="58"/>
      <c r="M78" s="58"/>
      <c r="N78" s="61"/>
      <c r="O78" s="60"/>
      <c r="P78" s="58"/>
      <c r="Q78" s="58"/>
      <c r="R78" s="61"/>
      <c r="S78" s="57">
        <f t="shared" si="12"/>
        <v>1.512</v>
      </c>
      <c r="T78" s="58">
        <v>1.512</v>
      </c>
      <c r="U78" s="58">
        <v>0.696</v>
      </c>
      <c r="V78" s="61"/>
    </row>
    <row r="79" spans="1:22" ht="12.75">
      <c r="A79" s="130">
        <f aca="true" t="shared" si="19" ref="A79:A142">+A78+1</f>
        <v>71</v>
      </c>
      <c r="B79" s="56" t="s">
        <v>89</v>
      </c>
      <c r="C79" s="60">
        <f aca="true" t="shared" si="20" ref="C79:F164">G79+K79+O79+S79</f>
        <v>660.677</v>
      </c>
      <c r="D79" s="58">
        <f>H79+L79+P79+T79</f>
        <v>659.548</v>
      </c>
      <c r="E79" s="58">
        <f>I79+M79+Q79+U79</f>
        <v>439.84999999999997</v>
      </c>
      <c r="F79" s="58">
        <f>+J79+N79+R79+V79</f>
        <v>1.129</v>
      </c>
      <c r="G79" s="60">
        <f>H79+J79</f>
        <v>208.932</v>
      </c>
      <c r="H79" s="58">
        <v>207.803</v>
      </c>
      <c r="I79" s="58">
        <v>118.344</v>
      </c>
      <c r="J79" s="61">
        <v>1.129</v>
      </c>
      <c r="K79" s="135"/>
      <c r="L79" s="133"/>
      <c r="M79" s="133"/>
      <c r="N79" s="132"/>
      <c r="O79" s="60">
        <f t="shared" si="11"/>
        <v>428.745</v>
      </c>
      <c r="P79" s="58">
        <v>428.745</v>
      </c>
      <c r="Q79" s="58">
        <v>321.506</v>
      </c>
      <c r="R79" s="61"/>
      <c r="S79" s="57">
        <f t="shared" si="12"/>
        <v>23</v>
      </c>
      <c r="T79" s="58">
        <v>23</v>
      </c>
      <c r="U79" s="58"/>
      <c r="V79" s="61"/>
    </row>
    <row r="80" spans="1:22" ht="12.75">
      <c r="A80" s="130">
        <f t="shared" si="19"/>
        <v>72</v>
      </c>
      <c r="B80" s="90" t="s">
        <v>208</v>
      </c>
      <c r="C80" s="60">
        <f t="shared" si="20"/>
        <v>34.462</v>
      </c>
      <c r="D80" s="58">
        <f>H80+L80+P80+T80</f>
        <v>34.462</v>
      </c>
      <c r="E80" s="58">
        <f>I80+M80+Q80+U80</f>
        <v>25.736</v>
      </c>
      <c r="F80" s="59"/>
      <c r="G80" s="60">
        <f>H80+J80</f>
        <v>32.862</v>
      </c>
      <c r="H80" s="58">
        <v>32.862</v>
      </c>
      <c r="I80" s="58">
        <v>25</v>
      </c>
      <c r="J80" s="61"/>
      <c r="K80" s="60"/>
      <c r="L80" s="58"/>
      <c r="M80" s="58"/>
      <c r="N80" s="61"/>
      <c r="O80" s="60"/>
      <c r="P80" s="58"/>
      <c r="Q80" s="58"/>
      <c r="R80" s="61"/>
      <c r="S80" s="57">
        <f t="shared" si="12"/>
        <v>1.6</v>
      </c>
      <c r="T80" s="58">
        <v>1.6</v>
      </c>
      <c r="U80" s="58">
        <v>0.736</v>
      </c>
      <c r="V80" s="61"/>
    </row>
    <row r="81" spans="1:22" ht="12.75">
      <c r="A81" s="130">
        <f t="shared" si="19"/>
        <v>73</v>
      </c>
      <c r="B81" s="56" t="s">
        <v>164</v>
      </c>
      <c r="C81" s="60">
        <f aca="true" t="shared" si="21" ref="C81:E88">+G81+K81+O81+S81</f>
        <v>778.9019999999999</v>
      </c>
      <c r="D81" s="58">
        <f t="shared" si="21"/>
        <v>778.9019999999999</v>
      </c>
      <c r="E81" s="58">
        <f t="shared" si="21"/>
        <v>465.164</v>
      </c>
      <c r="F81" s="59"/>
      <c r="G81" s="60">
        <f aca="true" t="shared" si="22" ref="G81:G88">+H81</f>
        <v>341.571</v>
      </c>
      <c r="H81" s="58">
        <v>341.571</v>
      </c>
      <c r="I81" s="58">
        <v>160.738</v>
      </c>
      <c r="J81" s="132"/>
      <c r="K81" s="135"/>
      <c r="L81" s="133"/>
      <c r="M81" s="133"/>
      <c r="N81" s="132"/>
      <c r="O81" s="60">
        <f t="shared" si="11"/>
        <v>405.931</v>
      </c>
      <c r="P81" s="58">
        <v>405.931</v>
      </c>
      <c r="Q81" s="58">
        <v>304.426</v>
      </c>
      <c r="R81" s="132"/>
      <c r="S81" s="57">
        <f>+T81</f>
        <v>31.4</v>
      </c>
      <c r="T81" s="58">
        <v>31.4</v>
      </c>
      <c r="U81" s="58"/>
      <c r="V81" s="61"/>
    </row>
    <row r="82" spans="1:22" ht="12.75">
      <c r="A82" s="130">
        <f t="shared" si="19"/>
        <v>74</v>
      </c>
      <c r="B82" s="56" t="s">
        <v>105</v>
      </c>
      <c r="C82" s="60">
        <f t="shared" si="21"/>
        <v>325.79599999999994</v>
      </c>
      <c r="D82" s="58">
        <f t="shared" si="21"/>
        <v>325.79599999999994</v>
      </c>
      <c r="E82" s="58">
        <f t="shared" si="21"/>
        <v>207.632</v>
      </c>
      <c r="F82" s="59"/>
      <c r="G82" s="60">
        <f>+H82+J82</f>
        <v>16.977</v>
      </c>
      <c r="H82" s="58">
        <v>16.977</v>
      </c>
      <c r="I82" s="58"/>
      <c r="J82" s="61"/>
      <c r="K82" s="60">
        <f>L82+N82</f>
        <v>136.1</v>
      </c>
      <c r="L82" s="58">
        <v>136.1</v>
      </c>
      <c r="M82" s="58">
        <v>82.593</v>
      </c>
      <c r="N82" s="61"/>
      <c r="O82" s="60">
        <f t="shared" si="11"/>
        <v>165.319</v>
      </c>
      <c r="P82" s="58">
        <v>165.319</v>
      </c>
      <c r="Q82" s="58">
        <v>125.039</v>
      </c>
      <c r="R82" s="61"/>
      <c r="S82" s="57">
        <f>+T82</f>
        <v>7.4</v>
      </c>
      <c r="T82" s="58">
        <v>7.4</v>
      </c>
      <c r="U82" s="58"/>
      <c r="V82" s="61"/>
    </row>
    <row r="83" spans="1:22" ht="12.75">
      <c r="A83" s="130">
        <v>75</v>
      </c>
      <c r="B83" s="56" t="s">
        <v>165</v>
      </c>
      <c r="C83" s="60">
        <f t="shared" si="21"/>
        <v>406.804</v>
      </c>
      <c r="D83" s="58">
        <f t="shared" si="21"/>
        <v>406.804</v>
      </c>
      <c r="E83" s="58">
        <f t="shared" si="21"/>
        <v>294.001</v>
      </c>
      <c r="F83" s="59"/>
      <c r="G83" s="60">
        <f t="shared" si="22"/>
        <v>352.599</v>
      </c>
      <c r="H83" s="58">
        <v>352.599</v>
      </c>
      <c r="I83" s="58">
        <v>261.885</v>
      </c>
      <c r="J83" s="132"/>
      <c r="K83" s="135"/>
      <c r="L83" s="133"/>
      <c r="M83" s="133"/>
      <c r="N83" s="132"/>
      <c r="O83" s="60">
        <f t="shared" si="11"/>
        <v>25.705</v>
      </c>
      <c r="P83" s="58">
        <v>25.705</v>
      </c>
      <c r="Q83" s="58">
        <v>19.7</v>
      </c>
      <c r="R83" s="61"/>
      <c r="S83" s="57">
        <f>+T83+V83</f>
        <v>28.5</v>
      </c>
      <c r="T83" s="58">
        <v>28.5</v>
      </c>
      <c r="U83" s="58">
        <v>12.416</v>
      </c>
      <c r="V83" s="61"/>
    </row>
    <row r="84" spans="1:22" ht="12.75">
      <c r="A84" s="130">
        <f t="shared" si="19"/>
        <v>76</v>
      </c>
      <c r="B84" s="56" t="s">
        <v>99</v>
      </c>
      <c r="C84" s="60">
        <f t="shared" si="21"/>
        <v>119.569</v>
      </c>
      <c r="D84" s="58">
        <f t="shared" si="21"/>
        <v>119.569</v>
      </c>
      <c r="E84" s="58">
        <f t="shared" si="21"/>
        <v>86.772</v>
      </c>
      <c r="F84" s="59"/>
      <c r="G84" s="60">
        <f t="shared" si="22"/>
        <v>94.294</v>
      </c>
      <c r="H84" s="58">
        <v>94.294</v>
      </c>
      <c r="I84" s="58">
        <v>71.525</v>
      </c>
      <c r="J84" s="132"/>
      <c r="K84" s="135"/>
      <c r="L84" s="133"/>
      <c r="M84" s="133"/>
      <c r="N84" s="132"/>
      <c r="O84" s="60">
        <f t="shared" si="11"/>
        <v>13.775</v>
      </c>
      <c r="P84" s="58">
        <v>13.775</v>
      </c>
      <c r="Q84" s="58">
        <v>10.557</v>
      </c>
      <c r="R84" s="61"/>
      <c r="S84" s="57">
        <f aca="true" t="shared" si="23" ref="S84:S89">T84+V84</f>
        <v>11.5</v>
      </c>
      <c r="T84" s="58">
        <v>11.5</v>
      </c>
      <c r="U84" s="58">
        <v>4.69</v>
      </c>
      <c r="V84" s="61"/>
    </row>
    <row r="85" spans="1:22" ht="12.75">
      <c r="A85" s="130">
        <f t="shared" si="19"/>
        <v>77</v>
      </c>
      <c r="B85" s="90" t="s">
        <v>90</v>
      </c>
      <c r="C85" s="60">
        <f t="shared" si="21"/>
        <v>86.653</v>
      </c>
      <c r="D85" s="58">
        <f t="shared" si="21"/>
        <v>86.653</v>
      </c>
      <c r="E85" s="58">
        <f t="shared" si="21"/>
        <v>47.442</v>
      </c>
      <c r="F85" s="59"/>
      <c r="G85" s="60">
        <f t="shared" si="22"/>
        <v>65.653</v>
      </c>
      <c r="H85" s="58">
        <v>65.653</v>
      </c>
      <c r="I85" s="58">
        <v>47.442</v>
      </c>
      <c r="J85" s="132"/>
      <c r="K85" s="135"/>
      <c r="L85" s="133"/>
      <c r="M85" s="133"/>
      <c r="N85" s="132"/>
      <c r="O85" s="60"/>
      <c r="P85" s="58"/>
      <c r="Q85" s="58"/>
      <c r="R85" s="61"/>
      <c r="S85" s="57">
        <f t="shared" si="23"/>
        <v>21</v>
      </c>
      <c r="T85" s="58">
        <v>21</v>
      </c>
      <c r="U85" s="58"/>
      <c r="V85" s="61"/>
    </row>
    <row r="86" spans="1:22" ht="12.75">
      <c r="A86" s="130">
        <v>78</v>
      </c>
      <c r="B86" s="90" t="s">
        <v>209</v>
      </c>
      <c r="C86" s="60">
        <f t="shared" si="21"/>
        <v>90.529</v>
      </c>
      <c r="D86" s="58">
        <f t="shared" si="21"/>
        <v>90.529</v>
      </c>
      <c r="E86" s="58">
        <f t="shared" si="21"/>
        <v>67.105</v>
      </c>
      <c r="F86" s="59"/>
      <c r="G86" s="60">
        <f t="shared" si="22"/>
        <v>31.66</v>
      </c>
      <c r="H86" s="58">
        <v>31.66</v>
      </c>
      <c r="I86" s="58">
        <v>22.754</v>
      </c>
      <c r="J86" s="132"/>
      <c r="K86" s="135"/>
      <c r="L86" s="133"/>
      <c r="M86" s="133"/>
      <c r="N86" s="132"/>
      <c r="O86" s="60">
        <f t="shared" si="11"/>
        <v>57.869</v>
      </c>
      <c r="P86" s="58">
        <v>57.869</v>
      </c>
      <c r="Q86" s="58">
        <v>44.351</v>
      </c>
      <c r="R86" s="61"/>
      <c r="S86" s="57">
        <f t="shared" si="23"/>
        <v>1</v>
      </c>
      <c r="T86" s="58">
        <v>1</v>
      </c>
      <c r="U86" s="58"/>
      <c r="V86" s="61"/>
    </row>
    <row r="87" spans="1:22" ht="12.75">
      <c r="A87" s="130">
        <f t="shared" si="19"/>
        <v>79</v>
      </c>
      <c r="B87" s="56" t="s">
        <v>166</v>
      </c>
      <c r="C87" s="60">
        <f t="shared" si="21"/>
        <v>227.31699999999998</v>
      </c>
      <c r="D87" s="58">
        <f t="shared" si="21"/>
        <v>227.31699999999998</v>
      </c>
      <c r="E87" s="58">
        <f t="shared" si="21"/>
        <v>146.53799999999998</v>
      </c>
      <c r="F87" s="59"/>
      <c r="G87" s="60">
        <f t="shared" si="22"/>
        <v>159.314</v>
      </c>
      <c r="H87" s="58">
        <v>159.314</v>
      </c>
      <c r="I87" s="58">
        <v>103.696</v>
      </c>
      <c r="J87" s="132"/>
      <c r="K87" s="135"/>
      <c r="L87" s="133"/>
      <c r="M87" s="133"/>
      <c r="N87" s="132"/>
      <c r="O87" s="60">
        <f t="shared" si="11"/>
        <v>56.303</v>
      </c>
      <c r="P87" s="58">
        <v>56.303</v>
      </c>
      <c r="Q87" s="58">
        <v>41.646</v>
      </c>
      <c r="R87" s="61"/>
      <c r="S87" s="57">
        <f t="shared" si="23"/>
        <v>11.7</v>
      </c>
      <c r="T87" s="58">
        <v>11.7</v>
      </c>
      <c r="U87" s="58">
        <v>1.196</v>
      </c>
      <c r="V87" s="61"/>
    </row>
    <row r="88" spans="1:22" ht="12.75">
      <c r="A88" s="130">
        <v>80</v>
      </c>
      <c r="B88" s="56" t="s">
        <v>210</v>
      </c>
      <c r="C88" s="71">
        <f t="shared" si="21"/>
        <v>67.899</v>
      </c>
      <c r="D88" s="58">
        <f t="shared" si="21"/>
        <v>67.899</v>
      </c>
      <c r="E88" s="57">
        <f t="shared" si="21"/>
        <v>43.929</v>
      </c>
      <c r="F88" s="59"/>
      <c r="G88" s="60">
        <f t="shared" si="22"/>
        <v>40.21</v>
      </c>
      <c r="H88" s="58">
        <v>40.21</v>
      </c>
      <c r="I88" s="58">
        <v>25.751</v>
      </c>
      <c r="J88" s="132"/>
      <c r="K88" s="135"/>
      <c r="L88" s="133"/>
      <c r="M88" s="133"/>
      <c r="N88" s="132"/>
      <c r="O88" s="60">
        <f t="shared" si="11"/>
        <v>24.589</v>
      </c>
      <c r="P88" s="58">
        <v>24.589</v>
      </c>
      <c r="Q88" s="58">
        <v>18.178</v>
      </c>
      <c r="R88" s="61"/>
      <c r="S88" s="57">
        <f t="shared" si="23"/>
        <v>3.1</v>
      </c>
      <c r="T88" s="58">
        <v>3.1</v>
      </c>
      <c r="U88" s="58"/>
      <c r="V88" s="61"/>
    </row>
    <row r="89" spans="1:22" ht="12.75">
      <c r="A89" s="130">
        <v>81</v>
      </c>
      <c r="B89" s="90" t="s">
        <v>64</v>
      </c>
      <c r="C89" s="60">
        <f t="shared" si="20"/>
        <v>14.457</v>
      </c>
      <c r="D89" s="58">
        <f t="shared" si="20"/>
        <v>14.457</v>
      </c>
      <c r="E89" s="58">
        <f t="shared" si="20"/>
        <v>11.08</v>
      </c>
      <c r="F89" s="59">
        <f>+J89+N89+R89+V89</f>
        <v>0</v>
      </c>
      <c r="G89" s="60">
        <f aca="true" t="shared" si="24" ref="G89:G171">H89+J89</f>
        <v>0</v>
      </c>
      <c r="H89" s="58"/>
      <c r="I89" s="58"/>
      <c r="J89" s="61"/>
      <c r="K89" s="135"/>
      <c r="L89" s="133"/>
      <c r="M89" s="133"/>
      <c r="N89" s="132"/>
      <c r="O89" s="60">
        <f t="shared" si="11"/>
        <v>14.457</v>
      </c>
      <c r="P89" s="58">
        <v>14.457</v>
      </c>
      <c r="Q89" s="58">
        <v>11.08</v>
      </c>
      <c r="R89" s="61"/>
      <c r="S89" s="57">
        <f t="shared" si="23"/>
        <v>0</v>
      </c>
      <c r="T89" s="58"/>
      <c r="U89" s="58"/>
      <c r="V89" s="61"/>
    </row>
    <row r="90" spans="1:22" ht="12.75">
      <c r="A90" s="130">
        <v>82</v>
      </c>
      <c r="B90" s="75" t="s">
        <v>211</v>
      </c>
      <c r="C90" s="50">
        <f t="shared" si="20"/>
        <v>0</v>
      </c>
      <c r="D90" s="53">
        <f t="shared" si="20"/>
        <v>0</v>
      </c>
      <c r="E90" s="53"/>
      <c r="F90" s="59"/>
      <c r="G90" s="50">
        <f t="shared" si="24"/>
        <v>0</v>
      </c>
      <c r="H90" s="53"/>
      <c r="I90" s="58"/>
      <c r="J90" s="61"/>
      <c r="K90" s="135"/>
      <c r="L90" s="133"/>
      <c r="M90" s="133"/>
      <c r="N90" s="132"/>
      <c r="O90" s="60"/>
      <c r="P90" s="58"/>
      <c r="Q90" s="58"/>
      <c r="R90" s="61"/>
      <c r="S90" s="57"/>
      <c r="T90" s="58"/>
      <c r="U90" s="58"/>
      <c r="V90" s="61"/>
    </row>
    <row r="91" spans="1:22" ht="12.75">
      <c r="A91" s="130">
        <v>83</v>
      </c>
      <c r="B91" s="56" t="s">
        <v>66</v>
      </c>
      <c r="C91" s="60">
        <f t="shared" si="20"/>
        <v>0</v>
      </c>
      <c r="D91" s="58">
        <f t="shared" si="20"/>
        <v>0</v>
      </c>
      <c r="E91" s="58">
        <f t="shared" si="20"/>
        <v>0</v>
      </c>
      <c r="F91" s="59"/>
      <c r="G91" s="60">
        <f t="shared" si="24"/>
        <v>0</v>
      </c>
      <c r="H91" s="58"/>
      <c r="I91" s="58"/>
      <c r="J91" s="65"/>
      <c r="K91" s="135"/>
      <c r="L91" s="133"/>
      <c r="M91" s="133"/>
      <c r="N91" s="132"/>
      <c r="O91" s="60"/>
      <c r="P91" s="58"/>
      <c r="Q91" s="58"/>
      <c r="R91" s="61"/>
      <c r="S91" s="57"/>
      <c r="T91" s="58"/>
      <c r="U91" s="58"/>
      <c r="V91" s="61"/>
    </row>
    <row r="92" spans="1:22" ht="12.75">
      <c r="A92" s="130">
        <v>84</v>
      </c>
      <c r="B92" s="56" t="s">
        <v>67</v>
      </c>
      <c r="C92" s="60">
        <f t="shared" si="20"/>
        <v>0</v>
      </c>
      <c r="D92" s="58">
        <f t="shared" si="20"/>
        <v>0</v>
      </c>
      <c r="E92" s="58">
        <f t="shared" si="20"/>
        <v>0</v>
      </c>
      <c r="F92" s="59"/>
      <c r="G92" s="60">
        <f t="shared" si="24"/>
        <v>0</v>
      </c>
      <c r="H92" s="58"/>
      <c r="I92" s="58"/>
      <c r="J92" s="65"/>
      <c r="K92" s="135"/>
      <c r="L92" s="133"/>
      <c r="M92" s="133"/>
      <c r="N92" s="132"/>
      <c r="O92" s="60"/>
      <c r="P92" s="58"/>
      <c r="Q92" s="58"/>
      <c r="R92" s="61"/>
      <c r="S92" s="57"/>
      <c r="T92" s="58"/>
      <c r="U92" s="58"/>
      <c r="V92" s="61"/>
    </row>
    <row r="93" spans="1:22" ht="12.75">
      <c r="A93" s="130">
        <v>85</v>
      </c>
      <c r="B93" s="56" t="s">
        <v>68</v>
      </c>
      <c r="C93" s="60">
        <f t="shared" si="20"/>
        <v>0</v>
      </c>
      <c r="D93" s="58">
        <f t="shared" si="20"/>
        <v>0</v>
      </c>
      <c r="E93" s="58">
        <f t="shared" si="20"/>
        <v>0</v>
      </c>
      <c r="F93" s="59"/>
      <c r="G93" s="60">
        <f t="shared" si="24"/>
        <v>0</v>
      </c>
      <c r="H93" s="58"/>
      <c r="I93" s="58"/>
      <c r="J93" s="61"/>
      <c r="K93" s="135"/>
      <c r="L93" s="133"/>
      <c r="M93" s="133"/>
      <c r="N93" s="132"/>
      <c r="O93" s="60"/>
      <c r="P93" s="58"/>
      <c r="Q93" s="58"/>
      <c r="R93" s="61"/>
      <c r="S93" s="139"/>
      <c r="T93" s="53"/>
      <c r="U93" s="53"/>
      <c r="V93" s="65"/>
    </row>
    <row r="94" spans="1:22" ht="12.75">
      <c r="A94" s="130">
        <f t="shared" si="19"/>
        <v>86</v>
      </c>
      <c r="B94" s="56" t="s">
        <v>69</v>
      </c>
      <c r="C94" s="60">
        <f t="shared" si="20"/>
        <v>0</v>
      </c>
      <c r="D94" s="58">
        <f t="shared" si="20"/>
        <v>0</v>
      </c>
      <c r="E94" s="58">
        <f t="shared" si="20"/>
        <v>0</v>
      </c>
      <c r="F94" s="59"/>
      <c r="G94" s="60">
        <f t="shared" si="24"/>
        <v>0</v>
      </c>
      <c r="H94" s="58"/>
      <c r="I94" s="58"/>
      <c r="J94" s="65"/>
      <c r="K94" s="135"/>
      <c r="L94" s="133"/>
      <c r="M94" s="133"/>
      <c r="N94" s="132"/>
      <c r="O94" s="60"/>
      <c r="P94" s="58"/>
      <c r="Q94" s="58"/>
      <c r="R94" s="61"/>
      <c r="S94" s="139"/>
      <c r="T94" s="53"/>
      <c r="U94" s="53"/>
      <c r="V94" s="65"/>
    </row>
    <row r="95" spans="1:22" ht="12.75">
      <c r="A95" s="130">
        <f t="shared" si="19"/>
        <v>87</v>
      </c>
      <c r="B95" s="56" t="s">
        <v>70</v>
      </c>
      <c r="C95" s="60">
        <f t="shared" si="20"/>
        <v>0</v>
      </c>
      <c r="D95" s="58">
        <f t="shared" si="20"/>
        <v>0</v>
      </c>
      <c r="E95" s="58">
        <f t="shared" si="20"/>
        <v>0</v>
      </c>
      <c r="F95" s="59"/>
      <c r="G95" s="60">
        <f t="shared" si="24"/>
        <v>0</v>
      </c>
      <c r="H95" s="58"/>
      <c r="I95" s="58"/>
      <c r="J95" s="65"/>
      <c r="K95" s="135"/>
      <c r="L95" s="133"/>
      <c r="M95" s="133"/>
      <c r="N95" s="132"/>
      <c r="O95" s="60"/>
      <c r="P95" s="58"/>
      <c r="Q95" s="58"/>
      <c r="R95" s="61"/>
      <c r="S95" s="139"/>
      <c r="T95" s="53"/>
      <c r="U95" s="53"/>
      <c r="V95" s="65"/>
    </row>
    <row r="96" spans="1:22" ht="12.75">
      <c r="A96" s="130">
        <f t="shared" si="19"/>
        <v>88</v>
      </c>
      <c r="B96" s="56" t="s">
        <v>71</v>
      </c>
      <c r="C96" s="60">
        <f t="shared" si="20"/>
        <v>0</v>
      </c>
      <c r="D96" s="58">
        <f t="shared" si="20"/>
        <v>0</v>
      </c>
      <c r="E96" s="58">
        <f t="shared" si="20"/>
        <v>0</v>
      </c>
      <c r="F96" s="59"/>
      <c r="G96" s="60">
        <f t="shared" si="24"/>
        <v>0</v>
      </c>
      <c r="H96" s="58"/>
      <c r="I96" s="58"/>
      <c r="J96" s="65"/>
      <c r="K96" s="135"/>
      <c r="L96" s="133"/>
      <c r="M96" s="133"/>
      <c r="N96" s="132"/>
      <c r="O96" s="60"/>
      <c r="P96" s="58"/>
      <c r="Q96" s="58"/>
      <c r="R96" s="61"/>
      <c r="S96" s="139"/>
      <c r="T96" s="53"/>
      <c r="U96" s="53"/>
      <c r="V96" s="65"/>
    </row>
    <row r="97" spans="1:22" ht="12.75">
      <c r="A97" s="130">
        <v>89</v>
      </c>
      <c r="B97" s="56" t="s">
        <v>73</v>
      </c>
      <c r="C97" s="60">
        <f>G97+K97+O97+S97</f>
        <v>0</v>
      </c>
      <c r="D97" s="58">
        <f t="shared" si="20"/>
        <v>0</v>
      </c>
      <c r="E97" s="58"/>
      <c r="F97" s="59"/>
      <c r="G97" s="60">
        <f>H97+J97</f>
        <v>0</v>
      </c>
      <c r="H97" s="58"/>
      <c r="I97" s="58"/>
      <c r="J97" s="65"/>
      <c r="K97" s="135"/>
      <c r="L97" s="133"/>
      <c r="M97" s="133"/>
      <c r="N97" s="132"/>
      <c r="O97" s="60"/>
      <c r="P97" s="58"/>
      <c r="Q97" s="58"/>
      <c r="R97" s="61"/>
      <c r="S97" s="139"/>
      <c r="T97" s="53"/>
      <c r="U97" s="53"/>
      <c r="V97" s="65"/>
    </row>
    <row r="98" spans="1:22" ht="13.5" thickBot="1">
      <c r="A98" s="159">
        <f t="shared" si="19"/>
        <v>90</v>
      </c>
      <c r="B98" s="78" t="s">
        <v>95</v>
      </c>
      <c r="C98" s="82">
        <f>G98+K98+O98+S98</f>
        <v>0</v>
      </c>
      <c r="D98" s="80">
        <f t="shared" si="20"/>
        <v>0</v>
      </c>
      <c r="E98" s="80"/>
      <c r="F98" s="81"/>
      <c r="G98" s="82">
        <f>H98+J98</f>
        <v>0</v>
      </c>
      <c r="H98" s="80"/>
      <c r="I98" s="80"/>
      <c r="J98" s="87"/>
      <c r="K98" s="160"/>
      <c r="L98" s="161"/>
      <c r="M98" s="161"/>
      <c r="N98" s="162"/>
      <c r="O98" s="93"/>
      <c r="P98" s="92"/>
      <c r="Q98" s="92"/>
      <c r="R98" s="95"/>
      <c r="S98" s="163"/>
      <c r="T98" s="164"/>
      <c r="U98" s="164"/>
      <c r="V98" s="94"/>
    </row>
    <row r="99" spans="1:22" ht="45.75" thickBot="1">
      <c r="A99" s="110">
        <f t="shared" si="19"/>
        <v>91</v>
      </c>
      <c r="B99" s="111" t="s">
        <v>212</v>
      </c>
      <c r="C99" s="165">
        <f>G99+K99+O99+S99</f>
        <v>65.315</v>
      </c>
      <c r="D99" s="166">
        <f t="shared" si="20"/>
        <v>65.315</v>
      </c>
      <c r="E99" s="98">
        <f t="shared" si="20"/>
        <v>37.926</v>
      </c>
      <c r="F99" s="104">
        <f t="shared" si="20"/>
        <v>0</v>
      </c>
      <c r="G99" s="98">
        <f>G100+G111+G114+G117+G118+SUM(G122:G133)+G135+G138+G139</f>
        <v>60.915</v>
      </c>
      <c r="H99" s="98">
        <f>H100+H111+H114+H117+H118+SUM(H122:H133)+H135+H138+H139</f>
        <v>60.915</v>
      </c>
      <c r="I99" s="98">
        <f>I100+I111+I114+SUM(I117:I133)+I135+I138+I139</f>
        <v>37.926</v>
      </c>
      <c r="J99" s="98"/>
      <c r="K99" s="167"/>
      <c r="L99" s="168"/>
      <c r="M99" s="168"/>
      <c r="N99" s="146"/>
      <c r="O99" s="167"/>
      <c r="P99" s="168"/>
      <c r="Q99" s="168"/>
      <c r="R99" s="146"/>
      <c r="S99" s="105">
        <f>S100+SUM(S111:S133)+S135+S138+S139</f>
        <v>4.4</v>
      </c>
      <c r="T99" s="166">
        <f>SUM(T111:T139)</f>
        <v>4.4</v>
      </c>
      <c r="U99" s="98">
        <f>SUM(U111:U138)</f>
        <v>0</v>
      </c>
      <c r="V99" s="104">
        <f>SUM(V111:V138)</f>
        <v>0</v>
      </c>
    </row>
    <row r="100" spans="1:22" ht="25.5">
      <c r="A100" s="115">
        <f t="shared" si="19"/>
        <v>92</v>
      </c>
      <c r="B100" s="169" t="s">
        <v>213</v>
      </c>
      <c r="C100" s="127">
        <f t="shared" si="20"/>
        <v>0</v>
      </c>
      <c r="D100" s="122">
        <f t="shared" si="20"/>
        <v>0</v>
      </c>
      <c r="E100" s="122"/>
      <c r="F100" s="126"/>
      <c r="G100" s="170">
        <f>SUM(G101:G110)-G104-G105</f>
        <v>0</v>
      </c>
      <c r="H100" s="150">
        <f>SUM(H101:H110)-H104-H105</f>
        <v>0</v>
      </c>
      <c r="I100" s="150"/>
      <c r="J100" s="151"/>
      <c r="K100" s="171"/>
      <c r="L100" s="156"/>
      <c r="M100" s="156"/>
      <c r="N100" s="152"/>
      <c r="O100" s="171"/>
      <c r="P100" s="156"/>
      <c r="Q100" s="156"/>
      <c r="R100" s="152"/>
      <c r="S100" s="171"/>
      <c r="T100" s="156"/>
      <c r="U100" s="156"/>
      <c r="V100" s="152"/>
    </row>
    <row r="101" spans="1:22" ht="12.75">
      <c r="A101" s="130">
        <f t="shared" si="19"/>
        <v>93</v>
      </c>
      <c r="B101" s="76" t="s">
        <v>214</v>
      </c>
      <c r="C101" s="50">
        <f t="shared" si="20"/>
        <v>0</v>
      </c>
      <c r="D101" s="133">
        <f t="shared" si="20"/>
        <v>0</v>
      </c>
      <c r="E101" s="133"/>
      <c r="F101" s="134"/>
      <c r="G101" s="135">
        <f t="shared" si="24"/>
        <v>0</v>
      </c>
      <c r="H101" s="133"/>
      <c r="I101" s="133"/>
      <c r="J101" s="132"/>
      <c r="K101" s="135"/>
      <c r="L101" s="133"/>
      <c r="M101" s="133"/>
      <c r="N101" s="132"/>
      <c r="O101" s="135"/>
      <c r="P101" s="133"/>
      <c r="Q101" s="133"/>
      <c r="R101" s="132"/>
      <c r="S101" s="135"/>
      <c r="T101" s="133"/>
      <c r="U101" s="133"/>
      <c r="V101" s="132"/>
    </row>
    <row r="102" spans="1:22" ht="12.75">
      <c r="A102" s="130">
        <f t="shared" si="19"/>
        <v>94</v>
      </c>
      <c r="B102" s="76" t="s">
        <v>215</v>
      </c>
      <c r="C102" s="50">
        <f t="shared" si="20"/>
        <v>0</v>
      </c>
      <c r="D102" s="133">
        <f t="shared" si="20"/>
        <v>0</v>
      </c>
      <c r="E102" s="133"/>
      <c r="F102" s="134"/>
      <c r="G102" s="135">
        <f t="shared" si="24"/>
        <v>0</v>
      </c>
      <c r="H102" s="133"/>
      <c r="I102" s="133"/>
      <c r="J102" s="132"/>
      <c r="K102" s="135"/>
      <c r="L102" s="133"/>
      <c r="M102" s="133"/>
      <c r="N102" s="132"/>
      <c r="O102" s="135"/>
      <c r="P102" s="133"/>
      <c r="Q102" s="133"/>
      <c r="R102" s="132"/>
      <c r="S102" s="135"/>
      <c r="T102" s="133"/>
      <c r="U102" s="133"/>
      <c r="V102" s="132"/>
    </row>
    <row r="103" spans="1:22" ht="12.75">
      <c r="A103" s="130">
        <v>95</v>
      </c>
      <c r="B103" s="158" t="s">
        <v>216</v>
      </c>
      <c r="C103" s="50">
        <f t="shared" si="20"/>
        <v>0</v>
      </c>
      <c r="D103" s="133">
        <f t="shared" si="20"/>
        <v>0</v>
      </c>
      <c r="E103" s="133"/>
      <c r="F103" s="134"/>
      <c r="G103" s="135">
        <f t="shared" si="24"/>
        <v>0</v>
      </c>
      <c r="H103" s="133"/>
      <c r="I103" s="133"/>
      <c r="J103" s="132"/>
      <c r="K103" s="135"/>
      <c r="L103" s="133"/>
      <c r="M103" s="133"/>
      <c r="N103" s="132"/>
      <c r="O103" s="135"/>
      <c r="P103" s="133"/>
      <c r="Q103" s="133"/>
      <c r="R103" s="132"/>
      <c r="S103" s="135"/>
      <c r="T103" s="133"/>
      <c r="U103" s="133"/>
      <c r="V103" s="132"/>
    </row>
    <row r="104" spans="1:22" ht="12.75">
      <c r="A104" s="130">
        <f t="shared" si="19"/>
        <v>96</v>
      </c>
      <c r="B104" s="158" t="s">
        <v>217</v>
      </c>
      <c r="C104" s="50">
        <f t="shared" si="20"/>
        <v>0</v>
      </c>
      <c r="D104" s="133">
        <f t="shared" si="20"/>
        <v>0</v>
      </c>
      <c r="E104" s="133"/>
      <c r="F104" s="134"/>
      <c r="G104" s="135">
        <f t="shared" si="24"/>
        <v>0</v>
      </c>
      <c r="H104" s="133"/>
      <c r="I104" s="133"/>
      <c r="J104" s="132"/>
      <c r="K104" s="135"/>
      <c r="L104" s="133"/>
      <c r="M104" s="133"/>
      <c r="N104" s="132"/>
      <c r="O104" s="135"/>
      <c r="P104" s="133"/>
      <c r="Q104" s="133"/>
      <c r="R104" s="132"/>
      <c r="S104" s="135"/>
      <c r="T104" s="133"/>
      <c r="U104" s="133"/>
      <c r="V104" s="132"/>
    </row>
    <row r="105" spans="1:22" ht="12.75">
      <c r="A105" s="130">
        <v>97</v>
      </c>
      <c r="B105" s="158" t="s">
        <v>218</v>
      </c>
      <c r="C105" s="50">
        <f t="shared" si="20"/>
        <v>0</v>
      </c>
      <c r="D105" s="133">
        <f t="shared" si="20"/>
        <v>0</v>
      </c>
      <c r="E105" s="133"/>
      <c r="F105" s="134"/>
      <c r="G105" s="135">
        <f t="shared" si="24"/>
        <v>0</v>
      </c>
      <c r="H105" s="133"/>
      <c r="I105" s="133"/>
      <c r="J105" s="132"/>
      <c r="K105" s="135"/>
      <c r="L105" s="133"/>
      <c r="M105" s="133"/>
      <c r="N105" s="132"/>
      <c r="O105" s="135"/>
      <c r="P105" s="133"/>
      <c r="Q105" s="133"/>
      <c r="R105" s="132"/>
      <c r="S105" s="135"/>
      <c r="T105" s="133"/>
      <c r="U105" s="133"/>
      <c r="V105" s="132"/>
    </row>
    <row r="106" spans="1:22" ht="12.75">
      <c r="A106" s="130">
        <v>98</v>
      </c>
      <c r="B106" s="76" t="s">
        <v>219</v>
      </c>
      <c r="C106" s="50">
        <f t="shared" si="20"/>
        <v>0</v>
      </c>
      <c r="D106" s="133">
        <f t="shared" si="20"/>
        <v>0</v>
      </c>
      <c r="E106" s="133"/>
      <c r="F106" s="134"/>
      <c r="G106" s="135">
        <f t="shared" si="24"/>
        <v>0</v>
      </c>
      <c r="H106" s="133"/>
      <c r="I106" s="133"/>
      <c r="J106" s="132"/>
      <c r="K106" s="135"/>
      <c r="L106" s="133"/>
      <c r="M106" s="133"/>
      <c r="N106" s="132"/>
      <c r="O106" s="135"/>
      <c r="P106" s="133"/>
      <c r="Q106" s="133"/>
      <c r="R106" s="132"/>
      <c r="S106" s="135"/>
      <c r="T106" s="133"/>
      <c r="U106" s="133"/>
      <c r="V106" s="132"/>
    </row>
    <row r="107" spans="1:22" ht="12.75">
      <c r="A107" s="130">
        <v>99</v>
      </c>
      <c r="B107" s="76" t="s">
        <v>220</v>
      </c>
      <c r="C107" s="50">
        <f t="shared" si="20"/>
        <v>0</v>
      </c>
      <c r="D107" s="133">
        <f t="shared" si="20"/>
        <v>0</v>
      </c>
      <c r="E107" s="133"/>
      <c r="F107" s="134"/>
      <c r="G107" s="135">
        <f t="shared" si="24"/>
        <v>0</v>
      </c>
      <c r="H107" s="133"/>
      <c r="I107" s="133"/>
      <c r="J107" s="132"/>
      <c r="K107" s="135"/>
      <c r="L107" s="133"/>
      <c r="M107" s="133"/>
      <c r="N107" s="132"/>
      <c r="O107" s="135"/>
      <c r="P107" s="133"/>
      <c r="Q107" s="133"/>
      <c r="R107" s="132"/>
      <c r="S107" s="135"/>
      <c r="T107" s="133"/>
      <c r="U107" s="133"/>
      <c r="V107" s="132"/>
    </row>
    <row r="108" spans="1:22" ht="12.75">
      <c r="A108" s="130">
        <v>100</v>
      </c>
      <c r="B108" s="76" t="s">
        <v>221</v>
      </c>
      <c r="C108" s="50">
        <f t="shared" si="20"/>
        <v>0</v>
      </c>
      <c r="D108" s="133">
        <f t="shared" si="20"/>
        <v>0</v>
      </c>
      <c r="E108" s="133"/>
      <c r="F108" s="134"/>
      <c r="G108" s="135">
        <f t="shared" si="24"/>
        <v>0</v>
      </c>
      <c r="H108" s="133"/>
      <c r="I108" s="133"/>
      <c r="J108" s="132"/>
      <c r="K108" s="135"/>
      <c r="L108" s="133"/>
      <c r="M108" s="133"/>
      <c r="N108" s="132"/>
      <c r="O108" s="135"/>
      <c r="P108" s="133"/>
      <c r="Q108" s="133"/>
      <c r="R108" s="132"/>
      <c r="S108" s="135"/>
      <c r="T108" s="133"/>
      <c r="U108" s="133"/>
      <c r="V108" s="132"/>
    </row>
    <row r="109" spans="1:22" ht="12.75">
      <c r="A109" s="130">
        <v>101</v>
      </c>
      <c r="B109" s="76" t="s">
        <v>222</v>
      </c>
      <c r="C109" s="50">
        <f t="shared" si="20"/>
        <v>0</v>
      </c>
      <c r="D109" s="133">
        <f t="shared" si="20"/>
        <v>0</v>
      </c>
      <c r="E109" s="133"/>
      <c r="F109" s="134"/>
      <c r="G109" s="135">
        <f t="shared" si="24"/>
        <v>0</v>
      </c>
      <c r="H109" s="133"/>
      <c r="I109" s="133"/>
      <c r="J109" s="132"/>
      <c r="K109" s="135"/>
      <c r="L109" s="133"/>
      <c r="M109" s="133"/>
      <c r="N109" s="132"/>
      <c r="O109" s="135"/>
      <c r="P109" s="133"/>
      <c r="Q109" s="133"/>
      <c r="R109" s="132"/>
      <c r="S109" s="135"/>
      <c r="T109" s="133"/>
      <c r="U109" s="133"/>
      <c r="V109" s="132"/>
    </row>
    <row r="110" spans="1:22" ht="12.75">
      <c r="A110" s="130">
        <v>102</v>
      </c>
      <c r="B110" s="76" t="s">
        <v>223</v>
      </c>
      <c r="C110" s="50">
        <f t="shared" si="20"/>
        <v>0</v>
      </c>
      <c r="D110" s="133">
        <f t="shared" si="20"/>
        <v>0</v>
      </c>
      <c r="E110" s="133"/>
      <c r="F110" s="134"/>
      <c r="G110" s="135">
        <f t="shared" si="24"/>
        <v>0</v>
      </c>
      <c r="H110" s="133"/>
      <c r="I110" s="133"/>
      <c r="J110" s="132"/>
      <c r="K110" s="135"/>
      <c r="L110" s="133"/>
      <c r="M110" s="133"/>
      <c r="N110" s="132"/>
      <c r="O110" s="135"/>
      <c r="P110" s="133"/>
      <c r="Q110" s="133"/>
      <c r="R110" s="132"/>
      <c r="S110" s="135"/>
      <c r="T110" s="133"/>
      <c r="U110" s="133"/>
      <c r="V110" s="132"/>
    </row>
    <row r="111" spans="1:22" ht="12.75">
      <c r="A111" s="130">
        <v>103</v>
      </c>
      <c r="B111" s="56" t="s">
        <v>62</v>
      </c>
      <c r="C111" s="74">
        <f t="shared" si="20"/>
        <v>0</v>
      </c>
      <c r="D111" s="172">
        <f t="shared" si="20"/>
        <v>0</v>
      </c>
      <c r="E111" s="58">
        <f t="shared" si="20"/>
        <v>0</v>
      </c>
      <c r="F111" s="59">
        <f t="shared" si="20"/>
        <v>0</v>
      </c>
      <c r="G111" s="60">
        <f t="shared" si="24"/>
        <v>0</v>
      </c>
      <c r="H111" s="58"/>
      <c r="I111" s="58"/>
      <c r="J111" s="61"/>
      <c r="K111" s="135"/>
      <c r="L111" s="133"/>
      <c r="M111" s="133"/>
      <c r="N111" s="132"/>
      <c r="O111" s="135"/>
      <c r="P111" s="133"/>
      <c r="Q111" s="133"/>
      <c r="R111" s="132"/>
      <c r="S111" s="74">
        <f>T111+V111</f>
        <v>0</v>
      </c>
      <c r="T111" s="172"/>
      <c r="U111" s="58"/>
      <c r="V111" s="61"/>
    </row>
    <row r="112" spans="1:22" ht="12.75">
      <c r="A112" s="130">
        <v>104</v>
      </c>
      <c r="B112" s="76" t="s">
        <v>224</v>
      </c>
      <c r="C112" s="173">
        <f t="shared" si="20"/>
        <v>0</v>
      </c>
      <c r="D112" s="174">
        <f t="shared" si="20"/>
        <v>0</v>
      </c>
      <c r="E112" s="53"/>
      <c r="F112" s="63"/>
      <c r="G112" s="50">
        <f t="shared" si="24"/>
        <v>0</v>
      </c>
      <c r="H112" s="53"/>
      <c r="I112" s="58"/>
      <c r="J112" s="61"/>
      <c r="K112" s="135"/>
      <c r="L112" s="133"/>
      <c r="M112" s="133"/>
      <c r="N112" s="132"/>
      <c r="O112" s="135"/>
      <c r="P112" s="133"/>
      <c r="Q112" s="133"/>
      <c r="R112" s="132"/>
      <c r="S112" s="74"/>
      <c r="T112" s="172"/>
      <c r="U112" s="58"/>
      <c r="V112" s="61"/>
    </row>
    <row r="113" spans="1:22" ht="12.75">
      <c r="A113" s="130">
        <v>105</v>
      </c>
      <c r="B113" s="76" t="s">
        <v>225</v>
      </c>
      <c r="C113" s="173">
        <f t="shared" si="20"/>
        <v>0</v>
      </c>
      <c r="D113" s="174">
        <f t="shared" si="20"/>
        <v>0</v>
      </c>
      <c r="E113" s="53"/>
      <c r="F113" s="63"/>
      <c r="G113" s="50">
        <f t="shared" si="24"/>
        <v>0</v>
      </c>
      <c r="H113" s="53"/>
      <c r="I113" s="58"/>
      <c r="J113" s="61"/>
      <c r="K113" s="135"/>
      <c r="L113" s="133"/>
      <c r="M113" s="133"/>
      <c r="N113" s="132"/>
      <c r="O113" s="135"/>
      <c r="P113" s="133"/>
      <c r="Q113" s="133"/>
      <c r="R113" s="132"/>
      <c r="S113" s="74"/>
      <c r="T113" s="172"/>
      <c r="U113" s="58"/>
      <c r="V113" s="61"/>
    </row>
    <row r="114" spans="1:22" ht="12.75">
      <c r="A114" s="130">
        <v>106</v>
      </c>
      <c r="B114" s="56" t="s">
        <v>63</v>
      </c>
      <c r="C114" s="74">
        <f t="shared" si="20"/>
        <v>0</v>
      </c>
      <c r="D114" s="172">
        <f t="shared" si="20"/>
        <v>0</v>
      </c>
      <c r="E114" s="58">
        <f t="shared" si="20"/>
        <v>0</v>
      </c>
      <c r="F114" s="59">
        <f t="shared" si="20"/>
        <v>0</v>
      </c>
      <c r="G114" s="60">
        <f t="shared" si="24"/>
        <v>0</v>
      </c>
      <c r="H114" s="58"/>
      <c r="I114" s="58"/>
      <c r="J114" s="132"/>
      <c r="K114" s="135"/>
      <c r="L114" s="133"/>
      <c r="M114" s="133"/>
      <c r="N114" s="132"/>
      <c r="O114" s="135"/>
      <c r="P114" s="133"/>
      <c r="Q114" s="133"/>
      <c r="R114" s="132"/>
      <c r="S114" s="74">
        <f>T114+V114</f>
        <v>0</v>
      </c>
      <c r="T114" s="172"/>
      <c r="U114" s="58"/>
      <c r="V114" s="61"/>
    </row>
    <row r="115" spans="1:22" ht="12.75">
      <c r="A115" s="130">
        <v>107</v>
      </c>
      <c r="B115" s="175" t="s">
        <v>149</v>
      </c>
      <c r="C115" s="50">
        <f t="shared" si="20"/>
        <v>0</v>
      </c>
      <c r="D115" s="53">
        <f t="shared" si="20"/>
        <v>0</v>
      </c>
      <c r="E115" s="53"/>
      <c r="F115" s="63"/>
      <c r="G115" s="50">
        <f t="shared" si="24"/>
        <v>0</v>
      </c>
      <c r="H115" s="53"/>
      <c r="I115" s="58"/>
      <c r="J115" s="132"/>
      <c r="K115" s="135"/>
      <c r="L115" s="133"/>
      <c r="M115" s="133"/>
      <c r="N115" s="132"/>
      <c r="O115" s="135"/>
      <c r="P115" s="133"/>
      <c r="Q115" s="133"/>
      <c r="R115" s="132"/>
      <c r="S115" s="60"/>
      <c r="T115" s="58"/>
      <c r="U115" s="58"/>
      <c r="V115" s="61"/>
    </row>
    <row r="116" spans="1:22" ht="12.75">
      <c r="A116" s="130">
        <v>108</v>
      </c>
      <c r="B116" s="175" t="s">
        <v>150</v>
      </c>
      <c r="C116" s="50">
        <f t="shared" si="20"/>
        <v>0</v>
      </c>
      <c r="D116" s="53">
        <f t="shared" si="20"/>
        <v>0</v>
      </c>
      <c r="E116" s="53"/>
      <c r="F116" s="63"/>
      <c r="G116" s="50">
        <f t="shared" si="24"/>
        <v>0</v>
      </c>
      <c r="H116" s="53"/>
      <c r="I116" s="58"/>
      <c r="J116" s="132"/>
      <c r="K116" s="135"/>
      <c r="L116" s="133"/>
      <c r="M116" s="133"/>
      <c r="N116" s="132"/>
      <c r="O116" s="135"/>
      <c r="P116" s="133"/>
      <c r="Q116" s="133"/>
      <c r="R116" s="132"/>
      <c r="S116" s="60"/>
      <c r="T116" s="58"/>
      <c r="U116" s="58"/>
      <c r="V116" s="61"/>
    </row>
    <row r="117" spans="1:22" ht="12.75">
      <c r="A117" s="130">
        <v>109</v>
      </c>
      <c r="B117" s="56" t="s">
        <v>226</v>
      </c>
      <c r="C117" s="60">
        <f t="shared" si="20"/>
        <v>0</v>
      </c>
      <c r="D117" s="58">
        <f t="shared" si="20"/>
        <v>0</v>
      </c>
      <c r="E117" s="58">
        <f t="shared" si="20"/>
        <v>0</v>
      </c>
      <c r="F117" s="59"/>
      <c r="G117" s="60">
        <f t="shared" si="24"/>
        <v>0</v>
      </c>
      <c r="H117" s="58"/>
      <c r="I117" s="58"/>
      <c r="J117" s="61"/>
      <c r="K117" s="135"/>
      <c r="L117" s="133"/>
      <c r="M117" s="133"/>
      <c r="N117" s="132"/>
      <c r="O117" s="135"/>
      <c r="P117" s="133"/>
      <c r="Q117" s="133"/>
      <c r="R117" s="132"/>
      <c r="S117" s="60">
        <f>T117+V117</f>
        <v>0</v>
      </c>
      <c r="T117" s="58"/>
      <c r="U117" s="58"/>
      <c r="V117" s="61"/>
    </row>
    <row r="118" spans="1:22" ht="12.75">
      <c r="A118" s="130">
        <v>110</v>
      </c>
      <c r="B118" s="90" t="s">
        <v>64</v>
      </c>
      <c r="C118" s="60">
        <f t="shared" si="20"/>
        <v>0</v>
      </c>
      <c r="D118" s="58">
        <f t="shared" si="20"/>
        <v>0</v>
      </c>
      <c r="E118" s="58"/>
      <c r="F118" s="59"/>
      <c r="G118" s="60">
        <f t="shared" si="24"/>
        <v>0</v>
      </c>
      <c r="H118" s="58"/>
      <c r="I118" s="58"/>
      <c r="J118" s="61"/>
      <c r="K118" s="135"/>
      <c r="L118" s="133"/>
      <c r="M118" s="133"/>
      <c r="N118" s="132"/>
      <c r="O118" s="135"/>
      <c r="P118" s="133"/>
      <c r="Q118" s="133"/>
      <c r="R118" s="132"/>
      <c r="S118" s="60"/>
      <c r="T118" s="58"/>
      <c r="U118" s="58"/>
      <c r="V118" s="61"/>
    </row>
    <row r="119" spans="1:22" ht="12.75">
      <c r="A119" s="130">
        <v>111</v>
      </c>
      <c r="B119" s="176" t="s">
        <v>227</v>
      </c>
      <c r="C119" s="50">
        <f t="shared" si="20"/>
        <v>0</v>
      </c>
      <c r="D119" s="53">
        <f t="shared" si="20"/>
        <v>0</v>
      </c>
      <c r="E119" s="53"/>
      <c r="F119" s="63"/>
      <c r="G119" s="50">
        <f t="shared" si="24"/>
        <v>0</v>
      </c>
      <c r="H119" s="53"/>
      <c r="I119" s="58"/>
      <c r="J119" s="61"/>
      <c r="K119" s="135"/>
      <c r="L119" s="133"/>
      <c r="M119" s="133"/>
      <c r="N119" s="132"/>
      <c r="O119" s="135"/>
      <c r="P119" s="133"/>
      <c r="Q119" s="133"/>
      <c r="R119" s="132"/>
      <c r="S119" s="60"/>
      <c r="T119" s="58"/>
      <c r="U119" s="58"/>
      <c r="V119" s="61"/>
    </row>
    <row r="120" spans="1:22" ht="12.75">
      <c r="A120" s="130">
        <v>112</v>
      </c>
      <c r="B120" s="176" t="s">
        <v>152</v>
      </c>
      <c r="C120" s="50">
        <f t="shared" si="20"/>
        <v>0</v>
      </c>
      <c r="D120" s="53">
        <f t="shared" si="20"/>
        <v>0</v>
      </c>
      <c r="E120" s="53"/>
      <c r="F120" s="63"/>
      <c r="G120" s="50">
        <f t="shared" si="24"/>
        <v>0</v>
      </c>
      <c r="H120" s="53"/>
      <c r="I120" s="58"/>
      <c r="J120" s="61"/>
      <c r="K120" s="135"/>
      <c r="L120" s="133"/>
      <c r="M120" s="133"/>
      <c r="N120" s="132"/>
      <c r="O120" s="135"/>
      <c r="P120" s="133"/>
      <c r="Q120" s="133"/>
      <c r="R120" s="132"/>
      <c r="S120" s="60"/>
      <c r="T120" s="58"/>
      <c r="U120" s="58"/>
      <c r="V120" s="61"/>
    </row>
    <row r="121" spans="1:22" ht="25.5">
      <c r="A121" s="130">
        <v>113</v>
      </c>
      <c r="B121" s="177" t="s">
        <v>153</v>
      </c>
      <c r="C121" s="50">
        <f t="shared" si="20"/>
        <v>0</v>
      </c>
      <c r="D121" s="53">
        <f t="shared" si="20"/>
        <v>0</v>
      </c>
      <c r="E121" s="53"/>
      <c r="F121" s="63"/>
      <c r="G121" s="50">
        <f t="shared" si="24"/>
        <v>0</v>
      </c>
      <c r="H121" s="53"/>
      <c r="I121" s="58"/>
      <c r="J121" s="61"/>
      <c r="K121" s="135"/>
      <c r="L121" s="133"/>
      <c r="M121" s="133"/>
      <c r="N121" s="132"/>
      <c r="O121" s="135"/>
      <c r="P121" s="133"/>
      <c r="Q121" s="133"/>
      <c r="R121" s="132"/>
      <c r="S121" s="60"/>
      <c r="T121" s="58"/>
      <c r="U121" s="58"/>
      <c r="V121" s="61"/>
    </row>
    <row r="122" spans="1:22" ht="25.5">
      <c r="A122" s="130">
        <v>114</v>
      </c>
      <c r="B122" s="70" t="s">
        <v>103</v>
      </c>
      <c r="C122" s="60">
        <f t="shared" si="20"/>
        <v>0</v>
      </c>
      <c r="D122" s="58">
        <f t="shared" si="20"/>
        <v>0</v>
      </c>
      <c r="E122" s="58">
        <f t="shared" si="20"/>
        <v>0</v>
      </c>
      <c r="F122" s="59"/>
      <c r="G122" s="60">
        <f t="shared" si="24"/>
        <v>0</v>
      </c>
      <c r="H122" s="58"/>
      <c r="I122" s="58"/>
      <c r="J122" s="61"/>
      <c r="K122" s="135"/>
      <c r="L122" s="133"/>
      <c r="M122" s="133"/>
      <c r="N122" s="132"/>
      <c r="O122" s="135"/>
      <c r="P122" s="133"/>
      <c r="Q122" s="133"/>
      <c r="R122" s="132"/>
      <c r="S122" s="60">
        <f>T122+V122</f>
        <v>0</v>
      </c>
      <c r="T122" s="58"/>
      <c r="U122" s="58"/>
      <c r="V122" s="61"/>
    </row>
    <row r="123" spans="1:22" ht="12.75">
      <c r="A123" s="130">
        <v>115</v>
      </c>
      <c r="B123" s="56" t="s">
        <v>66</v>
      </c>
      <c r="C123" s="60">
        <f t="shared" si="20"/>
        <v>0</v>
      </c>
      <c r="D123" s="58">
        <f t="shared" si="20"/>
        <v>0</v>
      </c>
      <c r="E123" s="58">
        <f t="shared" si="20"/>
        <v>0</v>
      </c>
      <c r="F123" s="59"/>
      <c r="G123" s="60">
        <f t="shared" si="24"/>
        <v>0</v>
      </c>
      <c r="H123" s="58"/>
      <c r="I123" s="58"/>
      <c r="J123" s="65"/>
      <c r="K123" s="135"/>
      <c r="L123" s="133"/>
      <c r="M123" s="133"/>
      <c r="N123" s="132"/>
      <c r="O123" s="135"/>
      <c r="P123" s="133"/>
      <c r="Q123" s="133"/>
      <c r="R123" s="132"/>
      <c r="S123" s="60">
        <f aca="true" t="shared" si="25" ref="S123:S131">T123+V123</f>
        <v>0</v>
      </c>
      <c r="T123" s="58"/>
      <c r="U123" s="53"/>
      <c r="V123" s="65"/>
    </row>
    <row r="124" spans="1:22" ht="12.75">
      <c r="A124" s="130">
        <f t="shared" si="19"/>
        <v>116</v>
      </c>
      <c r="B124" s="56" t="s">
        <v>67</v>
      </c>
      <c r="C124" s="60">
        <f t="shared" si="20"/>
        <v>0</v>
      </c>
      <c r="D124" s="58">
        <f t="shared" si="20"/>
        <v>0</v>
      </c>
      <c r="E124" s="58">
        <f t="shared" si="20"/>
        <v>0</v>
      </c>
      <c r="F124" s="59"/>
      <c r="G124" s="60">
        <f t="shared" si="24"/>
        <v>0</v>
      </c>
      <c r="H124" s="58"/>
      <c r="I124" s="58"/>
      <c r="J124" s="65"/>
      <c r="K124" s="135"/>
      <c r="L124" s="133"/>
      <c r="M124" s="133"/>
      <c r="N124" s="132"/>
      <c r="O124" s="135"/>
      <c r="P124" s="133"/>
      <c r="Q124" s="133"/>
      <c r="R124" s="132"/>
      <c r="S124" s="60">
        <f t="shared" si="25"/>
        <v>0</v>
      </c>
      <c r="T124" s="58"/>
      <c r="U124" s="53"/>
      <c r="V124" s="65"/>
    </row>
    <row r="125" spans="1:22" ht="12.75">
      <c r="A125" s="130">
        <f t="shared" si="19"/>
        <v>117</v>
      </c>
      <c r="B125" s="56" t="s">
        <v>68</v>
      </c>
      <c r="C125" s="60">
        <f t="shared" si="20"/>
        <v>0</v>
      </c>
      <c r="D125" s="58">
        <f t="shared" si="20"/>
        <v>0</v>
      </c>
      <c r="E125" s="58">
        <f t="shared" si="20"/>
        <v>0</v>
      </c>
      <c r="F125" s="59"/>
      <c r="G125" s="60">
        <f t="shared" si="24"/>
        <v>0</v>
      </c>
      <c r="H125" s="58"/>
      <c r="I125" s="58"/>
      <c r="J125" s="61"/>
      <c r="K125" s="135"/>
      <c r="L125" s="133"/>
      <c r="M125" s="133"/>
      <c r="N125" s="132"/>
      <c r="O125" s="135"/>
      <c r="P125" s="133"/>
      <c r="Q125" s="133"/>
      <c r="R125" s="132"/>
      <c r="S125" s="60">
        <f t="shared" si="25"/>
        <v>0</v>
      </c>
      <c r="T125" s="58"/>
      <c r="U125" s="53"/>
      <c r="V125" s="65"/>
    </row>
    <row r="126" spans="1:22" ht="12.75">
      <c r="A126" s="130">
        <f t="shared" si="19"/>
        <v>118</v>
      </c>
      <c r="B126" s="56" t="s">
        <v>69</v>
      </c>
      <c r="C126" s="60">
        <f t="shared" si="20"/>
        <v>0</v>
      </c>
      <c r="D126" s="58">
        <f t="shared" si="20"/>
        <v>0</v>
      </c>
      <c r="E126" s="58">
        <f t="shared" si="20"/>
        <v>0</v>
      </c>
      <c r="F126" s="59"/>
      <c r="G126" s="60">
        <f t="shared" si="24"/>
        <v>0</v>
      </c>
      <c r="H126" s="58"/>
      <c r="I126" s="58"/>
      <c r="J126" s="65"/>
      <c r="K126" s="135"/>
      <c r="L126" s="133"/>
      <c r="M126" s="133"/>
      <c r="N126" s="132"/>
      <c r="O126" s="135"/>
      <c r="P126" s="133"/>
      <c r="Q126" s="133"/>
      <c r="R126" s="132"/>
      <c r="S126" s="60"/>
      <c r="T126" s="58"/>
      <c r="U126" s="53"/>
      <c r="V126" s="65"/>
    </row>
    <row r="127" spans="1:22" ht="12.75">
      <c r="A127" s="130">
        <f t="shared" si="19"/>
        <v>119</v>
      </c>
      <c r="B127" s="56" t="s">
        <v>70</v>
      </c>
      <c r="C127" s="60">
        <f t="shared" si="20"/>
        <v>0</v>
      </c>
      <c r="D127" s="58">
        <f t="shared" si="20"/>
        <v>0</v>
      </c>
      <c r="E127" s="58">
        <f t="shared" si="20"/>
        <v>0</v>
      </c>
      <c r="F127" s="59"/>
      <c r="G127" s="60">
        <f t="shared" si="24"/>
        <v>0</v>
      </c>
      <c r="H127" s="58"/>
      <c r="I127" s="58"/>
      <c r="J127" s="65"/>
      <c r="K127" s="135"/>
      <c r="L127" s="133"/>
      <c r="M127" s="133"/>
      <c r="N127" s="132"/>
      <c r="O127" s="135"/>
      <c r="P127" s="133"/>
      <c r="Q127" s="133"/>
      <c r="R127" s="132"/>
      <c r="S127" s="60">
        <f t="shared" si="25"/>
        <v>0</v>
      </c>
      <c r="T127" s="58"/>
      <c r="U127" s="58"/>
      <c r="V127" s="65"/>
    </row>
    <row r="128" spans="1:22" ht="12.75">
      <c r="A128" s="130">
        <f t="shared" si="19"/>
        <v>120</v>
      </c>
      <c r="B128" s="56" t="s">
        <v>71</v>
      </c>
      <c r="C128" s="60">
        <f t="shared" si="20"/>
        <v>0</v>
      </c>
      <c r="D128" s="58">
        <f t="shared" si="20"/>
        <v>0</v>
      </c>
      <c r="E128" s="58">
        <f t="shared" si="20"/>
        <v>0</v>
      </c>
      <c r="F128" s="59"/>
      <c r="G128" s="60">
        <f t="shared" si="24"/>
        <v>0</v>
      </c>
      <c r="H128" s="58"/>
      <c r="I128" s="58"/>
      <c r="J128" s="65"/>
      <c r="K128" s="135"/>
      <c r="L128" s="133"/>
      <c r="M128" s="133"/>
      <c r="N128" s="132"/>
      <c r="O128" s="135"/>
      <c r="P128" s="133"/>
      <c r="Q128" s="133"/>
      <c r="R128" s="132"/>
      <c r="S128" s="60">
        <f t="shared" si="25"/>
        <v>0</v>
      </c>
      <c r="T128" s="58"/>
      <c r="U128" s="53"/>
      <c r="V128" s="65"/>
    </row>
    <row r="129" spans="1:22" ht="12.75">
      <c r="A129" s="130">
        <f t="shared" si="19"/>
        <v>121</v>
      </c>
      <c r="B129" s="56" t="s">
        <v>72</v>
      </c>
      <c r="C129" s="60">
        <f t="shared" si="20"/>
        <v>0</v>
      </c>
      <c r="D129" s="58">
        <f t="shared" si="20"/>
        <v>0</v>
      </c>
      <c r="E129" s="58">
        <f t="shared" si="20"/>
        <v>0</v>
      </c>
      <c r="F129" s="59"/>
      <c r="G129" s="60">
        <f t="shared" si="24"/>
        <v>0</v>
      </c>
      <c r="H129" s="58"/>
      <c r="I129" s="58"/>
      <c r="J129" s="65"/>
      <c r="K129" s="135"/>
      <c r="L129" s="133"/>
      <c r="M129" s="133"/>
      <c r="N129" s="132"/>
      <c r="O129" s="135"/>
      <c r="P129" s="133"/>
      <c r="Q129" s="133"/>
      <c r="R129" s="132"/>
      <c r="S129" s="60"/>
      <c r="T129" s="58"/>
      <c r="U129" s="53"/>
      <c r="V129" s="65"/>
    </row>
    <row r="130" spans="1:22" ht="12.75">
      <c r="A130" s="130">
        <f t="shared" si="19"/>
        <v>122</v>
      </c>
      <c r="B130" s="56" t="s">
        <v>73</v>
      </c>
      <c r="C130" s="60">
        <f t="shared" si="20"/>
        <v>0</v>
      </c>
      <c r="D130" s="58">
        <f t="shared" si="20"/>
        <v>0</v>
      </c>
      <c r="E130" s="58"/>
      <c r="F130" s="59"/>
      <c r="G130" s="60">
        <f t="shared" si="24"/>
        <v>0</v>
      </c>
      <c r="H130" s="58"/>
      <c r="I130" s="58"/>
      <c r="J130" s="65"/>
      <c r="K130" s="135"/>
      <c r="L130" s="133"/>
      <c r="M130" s="133"/>
      <c r="N130" s="132"/>
      <c r="O130" s="135"/>
      <c r="P130" s="133"/>
      <c r="Q130" s="133"/>
      <c r="R130" s="132"/>
      <c r="S130" s="60"/>
      <c r="T130" s="58"/>
      <c r="U130" s="53"/>
      <c r="V130" s="65"/>
    </row>
    <row r="131" spans="1:22" ht="12.75">
      <c r="A131" s="130">
        <f t="shared" si="19"/>
        <v>123</v>
      </c>
      <c r="B131" s="56" t="s">
        <v>95</v>
      </c>
      <c r="C131" s="60">
        <f t="shared" si="20"/>
        <v>0</v>
      </c>
      <c r="D131" s="58">
        <f t="shared" si="20"/>
        <v>0</v>
      </c>
      <c r="E131" s="58">
        <f t="shared" si="20"/>
        <v>0</v>
      </c>
      <c r="F131" s="59"/>
      <c r="G131" s="60">
        <f t="shared" si="24"/>
        <v>0</v>
      </c>
      <c r="H131" s="58"/>
      <c r="I131" s="58"/>
      <c r="J131" s="65"/>
      <c r="K131" s="135"/>
      <c r="L131" s="133"/>
      <c r="M131" s="133"/>
      <c r="N131" s="132"/>
      <c r="O131" s="135"/>
      <c r="P131" s="133"/>
      <c r="Q131" s="133"/>
      <c r="R131" s="132"/>
      <c r="S131" s="60">
        <f t="shared" si="25"/>
        <v>0</v>
      </c>
      <c r="T131" s="58"/>
      <c r="U131" s="53"/>
      <c r="V131" s="65"/>
    </row>
    <row r="132" spans="1:22" ht="12.75">
      <c r="A132" s="130">
        <f t="shared" si="19"/>
        <v>124</v>
      </c>
      <c r="B132" s="56" t="s">
        <v>74</v>
      </c>
      <c r="C132" s="60">
        <f t="shared" si="20"/>
        <v>0</v>
      </c>
      <c r="D132" s="58">
        <f t="shared" si="20"/>
        <v>0</v>
      </c>
      <c r="E132" s="58"/>
      <c r="F132" s="59"/>
      <c r="G132" s="71">
        <f t="shared" si="24"/>
        <v>0</v>
      </c>
      <c r="H132" s="58"/>
      <c r="I132" s="58"/>
      <c r="J132" s="65"/>
      <c r="K132" s="135"/>
      <c r="L132" s="133"/>
      <c r="M132" s="133"/>
      <c r="N132" s="132"/>
      <c r="O132" s="135"/>
      <c r="P132" s="133"/>
      <c r="Q132" s="133"/>
      <c r="R132" s="132"/>
      <c r="S132" s="60"/>
      <c r="T132" s="53"/>
      <c r="U132" s="53"/>
      <c r="V132" s="65"/>
    </row>
    <row r="133" spans="1:22" ht="12.75">
      <c r="A133" s="130">
        <f t="shared" si="19"/>
        <v>125</v>
      </c>
      <c r="B133" s="56" t="s">
        <v>228</v>
      </c>
      <c r="C133" s="60">
        <f t="shared" si="20"/>
        <v>0</v>
      </c>
      <c r="D133" s="58">
        <f t="shared" si="20"/>
        <v>0</v>
      </c>
      <c r="E133" s="58"/>
      <c r="F133" s="59"/>
      <c r="G133" s="71">
        <f>G134</f>
        <v>0</v>
      </c>
      <c r="H133" s="58"/>
      <c r="I133" s="58"/>
      <c r="J133" s="137"/>
      <c r="K133" s="142"/>
      <c r="L133" s="133"/>
      <c r="M133" s="133"/>
      <c r="N133" s="137"/>
      <c r="O133" s="142"/>
      <c r="P133" s="133"/>
      <c r="Q133" s="133"/>
      <c r="R133" s="137"/>
      <c r="S133" s="142"/>
      <c r="T133" s="133"/>
      <c r="U133" s="133"/>
      <c r="V133" s="137"/>
    </row>
    <row r="134" spans="1:22" ht="12.75">
      <c r="A134" s="130">
        <f t="shared" si="19"/>
        <v>126</v>
      </c>
      <c r="B134" s="56" t="s">
        <v>229</v>
      </c>
      <c r="C134" s="50">
        <f t="shared" si="20"/>
        <v>0</v>
      </c>
      <c r="D134" s="53">
        <f t="shared" si="20"/>
        <v>0</v>
      </c>
      <c r="E134" s="58"/>
      <c r="F134" s="59"/>
      <c r="G134" s="142">
        <f t="shared" si="24"/>
        <v>0</v>
      </c>
      <c r="H134" s="53"/>
      <c r="I134" s="58"/>
      <c r="J134" s="137"/>
      <c r="K134" s="142"/>
      <c r="L134" s="133"/>
      <c r="M134" s="133"/>
      <c r="N134" s="137"/>
      <c r="O134" s="142"/>
      <c r="P134" s="133"/>
      <c r="Q134" s="133"/>
      <c r="R134" s="137"/>
      <c r="S134" s="71"/>
      <c r="T134" s="58"/>
      <c r="U134" s="58"/>
      <c r="V134" s="72"/>
    </row>
    <row r="135" spans="1:22" ht="12.75">
      <c r="A135" s="130">
        <f t="shared" si="19"/>
        <v>127</v>
      </c>
      <c r="B135" s="56" t="s">
        <v>193</v>
      </c>
      <c r="C135" s="60">
        <f t="shared" si="20"/>
        <v>0</v>
      </c>
      <c r="D135" s="58">
        <f t="shared" si="20"/>
        <v>0</v>
      </c>
      <c r="E135" s="58"/>
      <c r="F135" s="59"/>
      <c r="G135" s="71">
        <f>G136+G137</f>
        <v>0</v>
      </c>
      <c r="H135" s="58"/>
      <c r="I135" s="133"/>
      <c r="J135" s="137"/>
      <c r="K135" s="142"/>
      <c r="L135" s="133"/>
      <c r="M135" s="133"/>
      <c r="N135" s="137"/>
      <c r="O135" s="142"/>
      <c r="P135" s="133"/>
      <c r="Q135" s="133"/>
      <c r="R135" s="137"/>
      <c r="S135" s="142"/>
      <c r="T135" s="133"/>
      <c r="U135" s="133"/>
      <c r="V135" s="137"/>
    </row>
    <row r="136" spans="1:22" ht="12.75">
      <c r="A136" s="130">
        <f t="shared" si="19"/>
        <v>128</v>
      </c>
      <c r="B136" s="76" t="s">
        <v>230</v>
      </c>
      <c r="C136" s="50">
        <f t="shared" si="20"/>
        <v>0</v>
      </c>
      <c r="D136" s="53">
        <f t="shared" si="20"/>
        <v>0</v>
      </c>
      <c r="E136" s="58"/>
      <c r="F136" s="59"/>
      <c r="G136" s="135">
        <f t="shared" si="24"/>
        <v>0</v>
      </c>
      <c r="H136" s="53"/>
      <c r="I136" s="58"/>
      <c r="J136" s="132"/>
      <c r="K136" s="135"/>
      <c r="L136" s="133"/>
      <c r="M136" s="133"/>
      <c r="N136" s="132"/>
      <c r="O136" s="135"/>
      <c r="P136" s="133"/>
      <c r="Q136" s="133"/>
      <c r="R136" s="132"/>
      <c r="S136" s="60"/>
      <c r="T136" s="58"/>
      <c r="U136" s="58"/>
      <c r="V136" s="61"/>
    </row>
    <row r="137" spans="1:22" ht="12.75">
      <c r="A137" s="130">
        <f t="shared" si="19"/>
        <v>129</v>
      </c>
      <c r="B137" s="178" t="s">
        <v>231</v>
      </c>
      <c r="C137" s="50">
        <f t="shared" si="20"/>
        <v>0</v>
      </c>
      <c r="D137" s="53">
        <f t="shared" si="20"/>
        <v>0</v>
      </c>
      <c r="E137" s="58"/>
      <c r="F137" s="59"/>
      <c r="G137" s="135">
        <f t="shared" si="24"/>
        <v>0</v>
      </c>
      <c r="H137" s="53"/>
      <c r="I137" s="58"/>
      <c r="J137" s="132"/>
      <c r="K137" s="135"/>
      <c r="L137" s="133"/>
      <c r="M137" s="133"/>
      <c r="N137" s="132"/>
      <c r="O137" s="135"/>
      <c r="P137" s="133"/>
      <c r="Q137" s="133"/>
      <c r="R137" s="132"/>
      <c r="S137" s="60"/>
      <c r="T137" s="58"/>
      <c r="U137" s="58"/>
      <c r="V137" s="61"/>
    </row>
    <row r="138" spans="1:22" ht="12.75">
      <c r="A138" s="130">
        <v>130</v>
      </c>
      <c r="B138" s="56" t="s">
        <v>166</v>
      </c>
      <c r="C138" s="60">
        <f>G138+K138+O138+S138</f>
        <v>37.467</v>
      </c>
      <c r="D138" s="58">
        <f>H138+L138+P138+T138</f>
        <v>37.467</v>
      </c>
      <c r="E138" s="58">
        <f t="shared" si="20"/>
        <v>18.872</v>
      </c>
      <c r="F138" s="59"/>
      <c r="G138" s="60">
        <f>+H138</f>
        <v>33.467</v>
      </c>
      <c r="H138" s="58">
        <v>33.467</v>
      </c>
      <c r="I138" s="58">
        <v>18.872</v>
      </c>
      <c r="J138" s="132"/>
      <c r="K138" s="135"/>
      <c r="L138" s="133"/>
      <c r="M138" s="133"/>
      <c r="N138" s="132"/>
      <c r="O138" s="135"/>
      <c r="P138" s="133"/>
      <c r="Q138" s="133"/>
      <c r="R138" s="132"/>
      <c r="S138" s="60">
        <f>T138+V138</f>
        <v>4</v>
      </c>
      <c r="T138" s="58">
        <v>4</v>
      </c>
      <c r="U138" s="58"/>
      <c r="V138" s="61"/>
    </row>
    <row r="139" spans="1:22" ht="13.5" thickBot="1">
      <c r="A139" s="159">
        <v>131</v>
      </c>
      <c r="B139" s="78" t="s">
        <v>210</v>
      </c>
      <c r="C139" s="82">
        <f>G139+K139+O139+S139</f>
        <v>27.848</v>
      </c>
      <c r="D139" s="80">
        <f>H139+L139+P139+T139</f>
        <v>27.848</v>
      </c>
      <c r="E139" s="80">
        <f>I139+M139+Q139+U139</f>
        <v>19.054</v>
      </c>
      <c r="F139" s="81"/>
      <c r="G139" s="93">
        <f>+H139</f>
        <v>27.448</v>
      </c>
      <c r="H139" s="92">
        <v>27.448</v>
      </c>
      <c r="I139" s="92">
        <v>19.054</v>
      </c>
      <c r="J139" s="162"/>
      <c r="K139" s="179"/>
      <c r="L139" s="180"/>
      <c r="M139" s="180"/>
      <c r="N139" s="181"/>
      <c r="O139" s="179"/>
      <c r="P139" s="180"/>
      <c r="Q139" s="180"/>
      <c r="R139" s="181"/>
      <c r="S139" s="60">
        <f>T139+V139</f>
        <v>0.4</v>
      </c>
      <c r="T139" s="80">
        <v>0.4</v>
      </c>
      <c r="U139" s="80"/>
      <c r="V139" s="83"/>
    </row>
    <row r="140" spans="1:22" ht="45.75" thickBot="1">
      <c r="A140" s="110">
        <v>132</v>
      </c>
      <c r="B140" s="182" t="s">
        <v>232</v>
      </c>
      <c r="C140" s="112">
        <f t="shared" si="20"/>
        <v>0</v>
      </c>
      <c r="D140" s="98">
        <f t="shared" si="20"/>
        <v>0</v>
      </c>
      <c r="E140" s="98">
        <f t="shared" si="20"/>
        <v>0</v>
      </c>
      <c r="F140" s="102">
        <f t="shared" si="20"/>
        <v>0</v>
      </c>
      <c r="G140" s="112">
        <f>G141+SUM(G157:G168)+G170+G173</f>
        <v>0</v>
      </c>
      <c r="H140" s="101">
        <f>H141+SUM(H157:H168)+H170+H173</f>
        <v>0</v>
      </c>
      <c r="I140" s="98">
        <f>I141+SUM(I157:I168)+I170+I173</f>
        <v>0</v>
      </c>
      <c r="J140" s="104">
        <f>J141+SUM(J157:J168)+J170+J173</f>
        <v>0</v>
      </c>
      <c r="K140" s="113">
        <f>K141+SUM(K158:K168)+K173</f>
        <v>0</v>
      </c>
      <c r="L140" s="98">
        <f>L141+SUM(L158:L168)+L173</f>
        <v>0</v>
      </c>
      <c r="M140" s="98">
        <f>M141+SUM(M157:M168)+M170+M173</f>
        <v>0</v>
      </c>
      <c r="N140" s="104"/>
      <c r="O140" s="112"/>
      <c r="P140" s="98"/>
      <c r="Q140" s="98"/>
      <c r="R140" s="104"/>
      <c r="S140" s="112">
        <f>S141+SUM(S157:S168)+S170+S173</f>
        <v>0</v>
      </c>
      <c r="T140" s="98">
        <f>T157+T173</f>
        <v>0</v>
      </c>
      <c r="U140" s="98">
        <f>U157+U173</f>
        <v>0</v>
      </c>
      <c r="V140" s="104"/>
    </row>
    <row r="141" spans="1:22" ht="12.75">
      <c r="A141" s="115">
        <f t="shared" si="19"/>
        <v>133</v>
      </c>
      <c r="B141" s="129" t="s">
        <v>178</v>
      </c>
      <c r="C141" s="124">
        <f t="shared" si="20"/>
        <v>0</v>
      </c>
      <c r="D141" s="122">
        <f t="shared" si="20"/>
        <v>0</v>
      </c>
      <c r="E141" s="122"/>
      <c r="F141" s="125">
        <f t="shared" si="20"/>
        <v>0</v>
      </c>
      <c r="G141" s="122">
        <f>SUM(G142:G156)</f>
        <v>0</v>
      </c>
      <c r="H141" s="122">
        <f>SUM(H142:H156)</f>
        <v>0</v>
      </c>
      <c r="I141" s="122"/>
      <c r="J141" s="126">
        <f>SUM(J142:J156)</f>
        <v>0</v>
      </c>
      <c r="K141" s="127">
        <f>SUM(K142:K153)+K154</f>
        <v>0</v>
      </c>
      <c r="L141" s="122">
        <f>SUM(L142:L153)</f>
        <v>0</v>
      </c>
      <c r="M141" s="122">
        <f>SUM(M142:M153)</f>
        <v>0</v>
      </c>
      <c r="N141" s="152"/>
      <c r="O141" s="171"/>
      <c r="P141" s="156"/>
      <c r="Q141" s="156"/>
      <c r="R141" s="152"/>
      <c r="S141" s="171"/>
      <c r="T141" s="156"/>
      <c r="U141" s="156"/>
      <c r="V141" s="152"/>
    </row>
    <row r="142" spans="1:22" ht="12.75">
      <c r="A142" s="130">
        <f t="shared" si="19"/>
        <v>134</v>
      </c>
      <c r="B142" s="76" t="s">
        <v>233</v>
      </c>
      <c r="C142" s="50">
        <f t="shared" si="20"/>
        <v>0</v>
      </c>
      <c r="D142" s="133">
        <f t="shared" si="20"/>
        <v>0</v>
      </c>
      <c r="E142" s="58"/>
      <c r="F142" s="61"/>
      <c r="G142" s="139">
        <f t="shared" si="24"/>
        <v>0</v>
      </c>
      <c r="H142" s="133"/>
      <c r="I142" s="133"/>
      <c r="J142" s="134"/>
      <c r="K142" s="135"/>
      <c r="L142" s="133"/>
      <c r="M142" s="133"/>
      <c r="N142" s="132"/>
      <c r="O142" s="135"/>
      <c r="P142" s="133"/>
      <c r="Q142" s="133"/>
      <c r="R142" s="132"/>
      <c r="S142" s="135"/>
      <c r="T142" s="133"/>
      <c r="U142" s="133"/>
      <c r="V142" s="132"/>
    </row>
    <row r="143" spans="1:22" ht="12.75">
      <c r="A143" s="130">
        <f>+A142+1</f>
        <v>135</v>
      </c>
      <c r="B143" s="76" t="s">
        <v>234</v>
      </c>
      <c r="C143" s="50">
        <f t="shared" si="20"/>
        <v>0</v>
      </c>
      <c r="D143" s="133">
        <f t="shared" si="20"/>
        <v>0</v>
      </c>
      <c r="E143" s="58"/>
      <c r="F143" s="61"/>
      <c r="G143" s="139">
        <f t="shared" si="24"/>
        <v>0</v>
      </c>
      <c r="H143" s="133"/>
      <c r="I143" s="133"/>
      <c r="J143" s="134"/>
      <c r="K143" s="135"/>
      <c r="L143" s="133"/>
      <c r="M143" s="133"/>
      <c r="N143" s="132"/>
      <c r="O143" s="135"/>
      <c r="P143" s="133"/>
      <c r="Q143" s="133"/>
      <c r="R143" s="132"/>
      <c r="S143" s="135"/>
      <c r="T143" s="133"/>
      <c r="U143" s="133"/>
      <c r="V143" s="132"/>
    </row>
    <row r="144" spans="1:22" ht="12.75">
      <c r="A144" s="130">
        <f>+A143+1</f>
        <v>136</v>
      </c>
      <c r="B144" s="76" t="s">
        <v>235</v>
      </c>
      <c r="C144" s="50">
        <f t="shared" si="20"/>
        <v>0</v>
      </c>
      <c r="D144" s="133">
        <f t="shared" si="20"/>
        <v>0</v>
      </c>
      <c r="E144" s="58"/>
      <c r="F144" s="61"/>
      <c r="G144" s="139">
        <f t="shared" si="24"/>
        <v>0</v>
      </c>
      <c r="H144" s="133"/>
      <c r="I144" s="133"/>
      <c r="J144" s="134"/>
      <c r="K144" s="135"/>
      <c r="L144" s="133"/>
      <c r="M144" s="133"/>
      <c r="N144" s="132"/>
      <c r="O144" s="135"/>
      <c r="P144" s="133"/>
      <c r="Q144" s="133"/>
      <c r="R144" s="132"/>
      <c r="S144" s="135"/>
      <c r="T144" s="133"/>
      <c r="U144" s="133"/>
      <c r="V144" s="132"/>
    </row>
    <row r="145" spans="1:22" ht="12.75">
      <c r="A145" s="130">
        <v>137</v>
      </c>
      <c r="B145" s="76" t="s">
        <v>236</v>
      </c>
      <c r="C145" s="50">
        <f t="shared" si="20"/>
        <v>0</v>
      </c>
      <c r="D145" s="133">
        <f t="shared" si="20"/>
        <v>0</v>
      </c>
      <c r="E145" s="58"/>
      <c r="F145" s="61"/>
      <c r="G145" s="139">
        <f t="shared" si="24"/>
        <v>0</v>
      </c>
      <c r="H145" s="131"/>
      <c r="I145" s="133"/>
      <c r="J145" s="134"/>
      <c r="K145" s="135"/>
      <c r="L145" s="133"/>
      <c r="M145" s="133"/>
      <c r="N145" s="132"/>
      <c r="O145" s="135"/>
      <c r="P145" s="133"/>
      <c r="Q145" s="133"/>
      <c r="R145" s="132"/>
      <c r="S145" s="135"/>
      <c r="T145" s="133"/>
      <c r="U145" s="133"/>
      <c r="V145" s="132"/>
    </row>
    <row r="146" spans="1:22" ht="12.75">
      <c r="A146" s="130">
        <v>138</v>
      </c>
      <c r="B146" s="158" t="s">
        <v>237</v>
      </c>
      <c r="C146" s="50">
        <f t="shared" si="20"/>
        <v>0</v>
      </c>
      <c r="D146" s="133">
        <f t="shared" si="20"/>
        <v>0</v>
      </c>
      <c r="E146" s="58"/>
      <c r="F146" s="61"/>
      <c r="G146" s="139">
        <f t="shared" si="24"/>
        <v>0</v>
      </c>
      <c r="H146" s="133"/>
      <c r="I146" s="133"/>
      <c r="J146" s="134"/>
      <c r="K146" s="135"/>
      <c r="L146" s="133"/>
      <c r="M146" s="133"/>
      <c r="N146" s="132"/>
      <c r="O146" s="135"/>
      <c r="P146" s="133"/>
      <c r="Q146" s="133"/>
      <c r="R146" s="132"/>
      <c r="S146" s="135"/>
      <c r="T146" s="133"/>
      <c r="U146" s="133"/>
      <c r="V146" s="132"/>
    </row>
    <row r="147" spans="1:22" ht="12.75">
      <c r="A147" s="130">
        <f>+A146+1</f>
        <v>139</v>
      </c>
      <c r="B147" s="76" t="s">
        <v>238</v>
      </c>
      <c r="C147" s="50">
        <f t="shared" si="20"/>
        <v>0</v>
      </c>
      <c r="D147" s="133">
        <f t="shared" si="20"/>
        <v>0</v>
      </c>
      <c r="E147" s="58"/>
      <c r="F147" s="61"/>
      <c r="G147" s="139"/>
      <c r="H147" s="133"/>
      <c r="I147" s="133"/>
      <c r="J147" s="134"/>
      <c r="K147" s="135">
        <f>L147+N147</f>
        <v>0</v>
      </c>
      <c r="L147" s="133"/>
      <c r="M147" s="133"/>
      <c r="N147" s="132"/>
      <c r="O147" s="135"/>
      <c r="P147" s="133"/>
      <c r="Q147" s="133"/>
      <c r="R147" s="132"/>
      <c r="S147" s="135"/>
      <c r="T147" s="133"/>
      <c r="U147" s="133"/>
      <c r="V147" s="132"/>
    </row>
    <row r="148" spans="1:22" ht="12.75">
      <c r="A148" s="130">
        <f>+A147+1</f>
        <v>140</v>
      </c>
      <c r="B148" s="76" t="s">
        <v>239</v>
      </c>
      <c r="C148" s="50">
        <f t="shared" si="20"/>
        <v>0</v>
      </c>
      <c r="D148" s="133">
        <f t="shared" si="20"/>
        <v>0</v>
      </c>
      <c r="E148" s="58"/>
      <c r="F148" s="61"/>
      <c r="G148" s="139"/>
      <c r="H148" s="133"/>
      <c r="I148" s="133"/>
      <c r="J148" s="134"/>
      <c r="K148" s="135">
        <f>L148+N148</f>
        <v>0</v>
      </c>
      <c r="L148" s="133"/>
      <c r="M148" s="133"/>
      <c r="N148" s="132"/>
      <c r="O148" s="135"/>
      <c r="P148" s="133"/>
      <c r="Q148" s="133"/>
      <c r="R148" s="132"/>
      <c r="S148" s="135"/>
      <c r="T148" s="133"/>
      <c r="U148" s="133"/>
      <c r="V148" s="132"/>
    </row>
    <row r="149" spans="1:22" ht="12.75">
      <c r="A149" s="130">
        <v>141</v>
      </c>
      <c r="B149" s="76" t="s">
        <v>240</v>
      </c>
      <c r="C149" s="50"/>
      <c r="D149" s="133"/>
      <c r="E149" s="58"/>
      <c r="F149" s="61"/>
      <c r="G149" s="139"/>
      <c r="H149" s="133"/>
      <c r="I149" s="133"/>
      <c r="J149" s="134"/>
      <c r="K149" s="135">
        <f>L149+N149</f>
        <v>0</v>
      </c>
      <c r="L149" s="133"/>
      <c r="M149" s="133"/>
      <c r="N149" s="132"/>
      <c r="O149" s="135"/>
      <c r="P149" s="133"/>
      <c r="Q149" s="133"/>
      <c r="R149" s="132"/>
      <c r="S149" s="135"/>
      <c r="T149" s="133"/>
      <c r="U149" s="133"/>
      <c r="V149" s="132"/>
    </row>
    <row r="150" spans="1:22" ht="12.75">
      <c r="A150" s="130">
        <v>142</v>
      </c>
      <c r="B150" s="76" t="s">
        <v>241</v>
      </c>
      <c r="C150" s="50">
        <f t="shared" si="20"/>
        <v>0</v>
      </c>
      <c r="D150" s="133">
        <f t="shared" si="20"/>
        <v>0</v>
      </c>
      <c r="E150" s="58"/>
      <c r="F150" s="61"/>
      <c r="G150" s="139">
        <f t="shared" si="24"/>
        <v>0</v>
      </c>
      <c r="H150" s="133"/>
      <c r="I150" s="133"/>
      <c r="J150" s="134"/>
      <c r="K150" s="135"/>
      <c r="L150" s="133"/>
      <c r="M150" s="133"/>
      <c r="N150" s="132"/>
      <c r="O150" s="135"/>
      <c r="P150" s="133"/>
      <c r="Q150" s="133"/>
      <c r="R150" s="132"/>
      <c r="S150" s="135"/>
      <c r="T150" s="133"/>
      <c r="U150" s="133"/>
      <c r="V150" s="132"/>
    </row>
    <row r="151" spans="1:22" ht="38.25">
      <c r="A151" s="183">
        <v>143</v>
      </c>
      <c r="B151" s="184" t="s">
        <v>242</v>
      </c>
      <c r="C151" s="185">
        <f t="shared" si="20"/>
        <v>0</v>
      </c>
      <c r="D151" s="186">
        <f>H151+L151+P151+T151</f>
        <v>0</v>
      </c>
      <c r="E151" s="187"/>
      <c r="F151" s="188"/>
      <c r="G151" s="189">
        <f t="shared" si="24"/>
        <v>0</v>
      </c>
      <c r="H151" s="190"/>
      <c r="I151" s="191"/>
      <c r="J151" s="192"/>
      <c r="K151" s="135"/>
      <c r="L151" s="191"/>
      <c r="M151" s="191"/>
      <c r="N151" s="193"/>
      <c r="O151" s="194"/>
      <c r="P151" s="191"/>
      <c r="Q151" s="191"/>
      <c r="R151" s="193"/>
      <c r="S151" s="77"/>
      <c r="T151" s="191"/>
      <c r="U151" s="191"/>
      <c r="V151" s="193"/>
    </row>
    <row r="152" spans="1:22" ht="12.75">
      <c r="A152" s="183">
        <v>144</v>
      </c>
      <c r="B152" s="184" t="s">
        <v>243</v>
      </c>
      <c r="C152" s="185">
        <f t="shared" si="20"/>
        <v>0</v>
      </c>
      <c r="D152" s="186">
        <f>H152+L152+P152+T152</f>
        <v>0</v>
      </c>
      <c r="E152" s="186">
        <f>I152+M152+Q152+U152</f>
        <v>0</v>
      </c>
      <c r="F152" s="188"/>
      <c r="G152" s="189"/>
      <c r="H152" s="190"/>
      <c r="I152" s="191"/>
      <c r="J152" s="192"/>
      <c r="K152" s="135">
        <f>L152+N152</f>
        <v>0</v>
      </c>
      <c r="L152" s="191"/>
      <c r="M152" s="191"/>
      <c r="N152" s="193"/>
      <c r="O152" s="194"/>
      <c r="P152" s="191"/>
      <c r="Q152" s="191"/>
      <c r="R152" s="193"/>
      <c r="S152" s="77"/>
      <c r="T152" s="191"/>
      <c r="U152" s="191"/>
      <c r="V152" s="193"/>
    </row>
    <row r="153" spans="1:22" ht="25.5">
      <c r="A153" s="130">
        <v>145</v>
      </c>
      <c r="B153" s="143" t="s">
        <v>244</v>
      </c>
      <c r="C153" s="50">
        <f t="shared" si="20"/>
        <v>0</v>
      </c>
      <c r="D153" s="186"/>
      <c r="E153" s="58"/>
      <c r="F153" s="65">
        <f t="shared" si="20"/>
        <v>0</v>
      </c>
      <c r="G153" s="189">
        <f t="shared" si="24"/>
        <v>0</v>
      </c>
      <c r="H153" s="133"/>
      <c r="I153" s="133"/>
      <c r="J153" s="134"/>
      <c r="K153" s="135"/>
      <c r="L153" s="133"/>
      <c r="M153" s="133"/>
      <c r="N153" s="132"/>
      <c r="O153" s="135"/>
      <c r="P153" s="133"/>
      <c r="Q153" s="133"/>
      <c r="R153" s="132"/>
      <c r="S153" s="135"/>
      <c r="T153" s="133"/>
      <c r="U153" s="133"/>
      <c r="V153" s="132"/>
    </row>
    <row r="154" spans="1:22" ht="25.5">
      <c r="A154" s="130">
        <v>146</v>
      </c>
      <c r="B154" s="195" t="s">
        <v>143</v>
      </c>
      <c r="C154" s="50">
        <f t="shared" si="20"/>
        <v>0</v>
      </c>
      <c r="D154" s="186"/>
      <c r="E154" s="58"/>
      <c r="F154" s="65">
        <f t="shared" si="20"/>
        <v>0</v>
      </c>
      <c r="G154" s="189">
        <f t="shared" si="24"/>
        <v>0</v>
      </c>
      <c r="H154" s="133"/>
      <c r="I154" s="133"/>
      <c r="J154" s="134"/>
      <c r="K154" s="135"/>
      <c r="L154" s="133"/>
      <c r="M154" s="133"/>
      <c r="N154" s="132"/>
      <c r="O154" s="135"/>
      <c r="P154" s="133"/>
      <c r="Q154" s="133"/>
      <c r="R154" s="132"/>
      <c r="S154" s="135"/>
      <c r="T154" s="133"/>
      <c r="U154" s="133"/>
      <c r="V154" s="132"/>
    </row>
    <row r="155" spans="1:22" ht="12.75">
      <c r="A155" s="130">
        <v>147</v>
      </c>
      <c r="B155" s="195" t="s">
        <v>245</v>
      </c>
      <c r="C155" s="50">
        <f t="shared" si="20"/>
        <v>0</v>
      </c>
      <c r="D155" s="186">
        <f>H155+L155+P155+T155</f>
        <v>0</v>
      </c>
      <c r="E155" s="58"/>
      <c r="F155" s="65"/>
      <c r="G155" s="189">
        <f t="shared" si="24"/>
        <v>0</v>
      </c>
      <c r="H155" s="133"/>
      <c r="I155" s="133"/>
      <c r="J155" s="134"/>
      <c r="K155" s="135"/>
      <c r="L155" s="133"/>
      <c r="M155" s="133"/>
      <c r="N155" s="132"/>
      <c r="O155" s="135"/>
      <c r="P155" s="133"/>
      <c r="Q155" s="133"/>
      <c r="R155" s="132"/>
      <c r="S155" s="135"/>
      <c r="T155" s="133"/>
      <c r="U155" s="133"/>
      <c r="V155" s="132"/>
    </row>
    <row r="156" spans="1:22" ht="12.75">
      <c r="A156" s="130">
        <v>148</v>
      </c>
      <c r="B156" s="195" t="s">
        <v>246</v>
      </c>
      <c r="C156" s="50">
        <f t="shared" si="20"/>
        <v>0</v>
      </c>
      <c r="D156" s="186">
        <f>H156+L156+P156+T156</f>
        <v>0</v>
      </c>
      <c r="E156" s="58"/>
      <c r="F156" s="65"/>
      <c r="G156" s="189">
        <f t="shared" si="24"/>
        <v>0</v>
      </c>
      <c r="H156" s="133"/>
      <c r="I156" s="133"/>
      <c r="J156" s="134"/>
      <c r="K156" s="135"/>
      <c r="L156" s="133"/>
      <c r="M156" s="133"/>
      <c r="N156" s="132"/>
      <c r="O156" s="135"/>
      <c r="P156" s="133"/>
      <c r="Q156" s="133"/>
      <c r="R156" s="132"/>
      <c r="S156" s="135"/>
      <c r="T156" s="133"/>
      <c r="U156" s="133"/>
      <c r="V156" s="132"/>
    </row>
    <row r="157" spans="1:22" ht="12.75">
      <c r="A157" s="130">
        <v>149</v>
      </c>
      <c r="B157" s="56" t="s">
        <v>94</v>
      </c>
      <c r="C157" s="60">
        <f t="shared" si="20"/>
        <v>0</v>
      </c>
      <c r="D157" s="58">
        <f t="shared" si="20"/>
        <v>0</v>
      </c>
      <c r="E157" s="58">
        <f t="shared" si="20"/>
        <v>0</v>
      </c>
      <c r="F157" s="61"/>
      <c r="G157" s="57">
        <f t="shared" si="24"/>
        <v>0</v>
      </c>
      <c r="H157" s="58"/>
      <c r="I157" s="58"/>
      <c r="J157" s="59"/>
      <c r="K157" s="60"/>
      <c r="L157" s="58"/>
      <c r="M157" s="58"/>
      <c r="N157" s="132"/>
      <c r="O157" s="135"/>
      <c r="P157" s="133"/>
      <c r="Q157" s="133"/>
      <c r="R157" s="132"/>
      <c r="S157" s="60">
        <f>T157+V157</f>
        <v>0</v>
      </c>
      <c r="T157" s="58"/>
      <c r="U157" s="58"/>
      <c r="V157" s="61"/>
    </row>
    <row r="158" spans="1:22" ht="12.75">
      <c r="A158" s="130">
        <f aca="true" t="shared" si="26" ref="A158:A205">+A157+1</f>
        <v>150</v>
      </c>
      <c r="B158" s="56" t="s">
        <v>66</v>
      </c>
      <c r="C158" s="60">
        <f t="shared" si="20"/>
        <v>0</v>
      </c>
      <c r="D158" s="58">
        <f t="shared" si="20"/>
        <v>0</v>
      </c>
      <c r="E158" s="58">
        <f t="shared" si="20"/>
        <v>0</v>
      </c>
      <c r="F158" s="61"/>
      <c r="G158" s="57"/>
      <c r="H158" s="53"/>
      <c r="I158" s="53"/>
      <c r="J158" s="63"/>
      <c r="K158" s="60">
        <f aca="true" t="shared" si="27" ref="K158:K169">L158+N158</f>
        <v>0</v>
      </c>
      <c r="L158" s="58"/>
      <c r="M158" s="58"/>
      <c r="N158" s="65"/>
      <c r="O158" s="135"/>
      <c r="P158" s="133"/>
      <c r="Q158" s="133"/>
      <c r="R158" s="132"/>
      <c r="S158" s="135"/>
      <c r="T158" s="133"/>
      <c r="U158" s="133"/>
      <c r="V158" s="132"/>
    </row>
    <row r="159" spans="1:22" ht="12.75">
      <c r="A159" s="130">
        <f t="shared" si="26"/>
        <v>151</v>
      </c>
      <c r="B159" s="56" t="s">
        <v>67</v>
      </c>
      <c r="C159" s="60">
        <f t="shared" si="20"/>
        <v>0</v>
      </c>
      <c r="D159" s="58">
        <f t="shared" si="20"/>
        <v>0</v>
      </c>
      <c r="E159" s="58">
        <f t="shared" si="20"/>
        <v>0</v>
      </c>
      <c r="F159" s="61"/>
      <c r="G159" s="57"/>
      <c r="H159" s="53"/>
      <c r="I159" s="53"/>
      <c r="J159" s="63"/>
      <c r="K159" s="60">
        <f t="shared" si="27"/>
        <v>0</v>
      </c>
      <c r="L159" s="58"/>
      <c r="M159" s="58"/>
      <c r="N159" s="65"/>
      <c r="O159" s="135"/>
      <c r="P159" s="133"/>
      <c r="Q159" s="133"/>
      <c r="R159" s="132"/>
      <c r="S159" s="135"/>
      <c r="T159" s="133"/>
      <c r="U159" s="133"/>
      <c r="V159" s="132"/>
    </row>
    <row r="160" spans="1:22" ht="12.75">
      <c r="A160" s="130">
        <f t="shared" si="26"/>
        <v>152</v>
      </c>
      <c r="B160" s="56" t="s">
        <v>68</v>
      </c>
      <c r="C160" s="60">
        <f t="shared" si="20"/>
        <v>0</v>
      </c>
      <c r="D160" s="58">
        <f t="shared" si="20"/>
        <v>0</v>
      </c>
      <c r="E160" s="58">
        <f t="shared" si="20"/>
        <v>0</v>
      </c>
      <c r="F160" s="61"/>
      <c r="G160" s="57"/>
      <c r="H160" s="53"/>
      <c r="I160" s="53"/>
      <c r="J160" s="63"/>
      <c r="K160" s="60">
        <f t="shared" si="27"/>
        <v>0</v>
      </c>
      <c r="L160" s="58"/>
      <c r="M160" s="58"/>
      <c r="N160" s="65"/>
      <c r="O160" s="135"/>
      <c r="P160" s="133"/>
      <c r="Q160" s="133"/>
      <c r="R160" s="132"/>
      <c r="S160" s="135"/>
      <c r="T160" s="133"/>
      <c r="U160" s="133"/>
      <c r="V160" s="132"/>
    </row>
    <row r="161" spans="1:22" ht="12.75">
      <c r="A161" s="130">
        <f t="shared" si="26"/>
        <v>153</v>
      </c>
      <c r="B161" s="56" t="s">
        <v>69</v>
      </c>
      <c r="C161" s="60">
        <f t="shared" si="20"/>
        <v>0</v>
      </c>
      <c r="D161" s="58">
        <f t="shared" si="20"/>
        <v>0</v>
      </c>
      <c r="E161" s="58">
        <f t="shared" si="20"/>
        <v>0</v>
      </c>
      <c r="F161" s="61"/>
      <c r="G161" s="57"/>
      <c r="H161" s="53"/>
      <c r="I161" s="53"/>
      <c r="J161" s="63"/>
      <c r="K161" s="60">
        <f t="shared" si="27"/>
        <v>0</v>
      </c>
      <c r="L161" s="58"/>
      <c r="M161" s="58"/>
      <c r="N161" s="65"/>
      <c r="O161" s="135"/>
      <c r="P161" s="133"/>
      <c r="Q161" s="133"/>
      <c r="R161" s="132"/>
      <c r="S161" s="135"/>
      <c r="T161" s="133"/>
      <c r="U161" s="133"/>
      <c r="V161" s="132"/>
    </row>
    <row r="162" spans="1:22" ht="12.75">
      <c r="A162" s="130">
        <f t="shared" si="26"/>
        <v>154</v>
      </c>
      <c r="B162" s="56" t="s">
        <v>70</v>
      </c>
      <c r="C162" s="60">
        <f t="shared" si="20"/>
        <v>0</v>
      </c>
      <c r="D162" s="58">
        <f t="shared" si="20"/>
        <v>0</v>
      </c>
      <c r="E162" s="58">
        <f t="shared" si="20"/>
        <v>0</v>
      </c>
      <c r="F162" s="61"/>
      <c r="G162" s="57"/>
      <c r="H162" s="53"/>
      <c r="I162" s="53"/>
      <c r="J162" s="63"/>
      <c r="K162" s="60">
        <f t="shared" si="27"/>
        <v>0</v>
      </c>
      <c r="L162" s="58"/>
      <c r="M162" s="58"/>
      <c r="N162" s="65"/>
      <c r="O162" s="135"/>
      <c r="P162" s="133"/>
      <c r="Q162" s="133"/>
      <c r="R162" s="132"/>
      <c r="S162" s="135"/>
      <c r="T162" s="133"/>
      <c r="U162" s="133"/>
      <c r="V162" s="132"/>
    </row>
    <row r="163" spans="1:22" ht="12.75">
      <c r="A163" s="130">
        <f t="shared" si="26"/>
        <v>155</v>
      </c>
      <c r="B163" s="56" t="s">
        <v>71</v>
      </c>
      <c r="C163" s="60">
        <f t="shared" si="20"/>
        <v>0</v>
      </c>
      <c r="D163" s="58">
        <f t="shared" si="20"/>
        <v>0</v>
      </c>
      <c r="E163" s="58">
        <f t="shared" si="20"/>
        <v>0</v>
      </c>
      <c r="F163" s="61"/>
      <c r="G163" s="57"/>
      <c r="H163" s="53"/>
      <c r="I163" s="53"/>
      <c r="J163" s="63"/>
      <c r="K163" s="60">
        <f t="shared" si="27"/>
        <v>0</v>
      </c>
      <c r="L163" s="58"/>
      <c r="M163" s="58"/>
      <c r="N163" s="65"/>
      <c r="O163" s="135"/>
      <c r="P163" s="133"/>
      <c r="Q163" s="133"/>
      <c r="R163" s="132"/>
      <c r="S163" s="135"/>
      <c r="T163" s="133"/>
      <c r="U163" s="133"/>
      <c r="V163" s="132"/>
    </row>
    <row r="164" spans="1:22" ht="12.75">
      <c r="A164" s="130">
        <f t="shared" si="26"/>
        <v>156</v>
      </c>
      <c r="B164" s="56" t="s">
        <v>72</v>
      </c>
      <c r="C164" s="60">
        <f t="shared" si="20"/>
        <v>0</v>
      </c>
      <c r="D164" s="58">
        <f t="shared" si="20"/>
        <v>0</v>
      </c>
      <c r="E164" s="58">
        <f t="shared" si="20"/>
        <v>0</v>
      </c>
      <c r="F164" s="61"/>
      <c r="G164" s="57"/>
      <c r="H164" s="53"/>
      <c r="I164" s="53"/>
      <c r="J164" s="63"/>
      <c r="K164" s="60">
        <f t="shared" si="27"/>
        <v>0</v>
      </c>
      <c r="L164" s="58"/>
      <c r="M164" s="58"/>
      <c r="N164" s="65"/>
      <c r="O164" s="135"/>
      <c r="P164" s="133"/>
      <c r="Q164" s="133"/>
      <c r="R164" s="132"/>
      <c r="S164" s="135"/>
      <c r="T164" s="133"/>
      <c r="U164" s="133"/>
      <c r="V164" s="132"/>
    </row>
    <row r="165" spans="1:22" ht="12.75">
      <c r="A165" s="130">
        <f t="shared" si="26"/>
        <v>157</v>
      </c>
      <c r="B165" s="56" t="s">
        <v>73</v>
      </c>
      <c r="C165" s="60">
        <f aca="true" t="shared" si="28" ref="C165:E174">G165+K165+O165+S165</f>
        <v>0</v>
      </c>
      <c r="D165" s="58">
        <f t="shared" si="28"/>
        <v>0</v>
      </c>
      <c r="E165" s="58">
        <f t="shared" si="28"/>
        <v>0</v>
      </c>
      <c r="F165" s="61"/>
      <c r="G165" s="57"/>
      <c r="H165" s="53"/>
      <c r="I165" s="53"/>
      <c r="J165" s="63"/>
      <c r="K165" s="60">
        <f t="shared" si="27"/>
        <v>0</v>
      </c>
      <c r="L165" s="58"/>
      <c r="M165" s="58"/>
      <c r="N165" s="65"/>
      <c r="O165" s="135"/>
      <c r="P165" s="133"/>
      <c r="Q165" s="133"/>
      <c r="R165" s="132"/>
      <c r="S165" s="135"/>
      <c r="T165" s="133"/>
      <c r="U165" s="133"/>
      <c r="V165" s="132"/>
    </row>
    <row r="166" spans="1:22" ht="12.75">
      <c r="A166" s="130">
        <f t="shared" si="26"/>
        <v>158</v>
      </c>
      <c r="B166" s="56" t="s">
        <v>95</v>
      </c>
      <c r="C166" s="60">
        <f t="shared" si="28"/>
        <v>0</v>
      </c>
      <c r="D166" s="58">
        <f t="shared" si="28"/>
        <v>0</v>
      </c>
      <c r="E166" s="58">
        <f t="shared" si="28"/>
        <v>0</v>
      </c>
      <c r="F166" s="61"/>
      <c r="G166" s="57">
        <f t="shared" si="24"/>
        <v>0</v>
      </c>
      <c r="H166" s="58"/>
      <c r="I166" s="53"/>
      <c r="J166" s="63"/>
      <c r="K166" s="60">
        <f t="shared" si="27"/>
        <v>0</v>
      </c>
      <c r="L166" s="58"/>
      <c r="M166" s="58"/>
      <c r="N166" s="65"/>
      <c r="O166" s="135"/>
      <c r="P166" s="133"/>
      <c r="Q166" s="133"/>
      <c r="R166" s="132"/>
      <c r="S166" s="135"/>
      <c r="T166" s="133"/>
      <c r="U166" s="133"/>
      <c r="V166" s="132"/>
    </row>
    <row r="167" spans="1:22" ht="12.75">
      <c r="A167" s="130">
        <f t="shared" si="26"/>
        <v>159</v>
      </c>
      <c r="B167" s="56" t="s">
        <v>74</v>
      </c>
      <c r="C167" s="60">
        <f t="shared" si="28"/>
        <v>0</v>
      </c>
      <c r="D167" s="58">
        <f t="shared" si="28"/>
        <v>0</v>
      </c>
      <c r="E167" s="58">
        <f t="shared" si="28"/>
        <v>0</v>
      </c>
      <c r="F167" s="61"/>
      <c r="G167" s="57"/>
      <c r="H167" s="53"/>
      <c r="I167" s="53"/>
      <c r="J167" s="63"/>
      <c r="K167" s="60">
        <f t="shared" si="27"/>
        <v>0</v>
      </c>
      <c r="L167" s="58"/>
      <c r="M167" s="58"/>
      <c r="N167" s="65"/>
      <c r="O167" s="135"/>
      <c r="P167" s="133"/>
      <c r="Q167" s="133"/>
      <c r="R167" s="132"/>
      <c r="S167" s="135"/>
      <c r="T167" s="133"/>
      <c r="U167" s="133"/>
      <c r="V167" s="132"/>
    </row>
    <row r="168" spans="1:22" ht="12.75">
      <c r="A168" s="130">
        <f t="shared" si="26"/>
        <v>160</v>
      </c>
      <c r="B168" s="90" t="s">
        <v>173</v>
      </c>
      <c r="C168" s="60">
        <f t="shared" si="28"/>
        <v>0</v>
      </c>
      <c r="D168" s="58">
        <f t="shared" si="28"/>
        <v>0</v>
      </c>
      <c r="E168" s="58">
        <f t="shared" si="28"/>
        <v>0</v>
      </c>
      <c r="F168" s="61"/>
      <c r="G168" s="140"/>
      <c r="H168" s="133"/>
      <c r="I168" s="133"/>
      <c r="J168" s="140"/>
      <c r="K168" s="71">
        <f t="shared" si="27"/>
        <v>0</v>
      </c>
      <c r="L168" s="58"/>
      <c r="M168" s="58"/>
      <c r="N168" s="137"/>
      <c r="O168" s="142"/>
      <c r="P168" s="133"/>
      <c r="Q168" s="133"/>
      <c r="R168" s="137"/>
      <c r="S168" s="142"/>
      <c r="T168" s="133"/>
      <c r="U168" s="133"/>
      <c r="V168" s="137"/>
    </row>
    <row r="169" spans="1:22" ht="12.75">
      <c r="A169" s="130">
        <f t="shared" si="26"/>
        <v>161</v>
      </c>
      <c r="B169" s="76" t="s">
        <v>247</v>
      </c>
      <c r="C169" s="50">
        <f t="shared" si="28"/>
        <v>0</v>
      </c>
      <c r="D169" s="53">
        <f t="shared" si="28"/>
        <v>0</v>
      </c>
      <c r="E169" s="53">
        <f t="shared" si="28"/>
        <v>0</v>
      </c>
      <c r="F169" s="61"/>
      <c r="G169" s="140"/>
      <c r="H169" s="58"/>
      <c r="I169" s="58"/>
      <c r="J169" s="136"/>
      <c r="K169" s="196">
        <f t="shared" si="27"/>
        <v>0</v>
      </c>
      <c r="L169" s="53"/>
      <c r="M169" s="53"/>
      <c r="N169" s="137"/>
      <c r="O169" s="142"/>
      <c r="P169" s="133"/>
      <c r="Q169" s="133"/>
      <c r="R169" s="137"/>
      <c r="S169" s="142"/>
      <c r="T169" s="133"/>
      <c r="U169" s="133"/>
      <c r="V169" s="137"/>
    </row>
    <row r="170" spans="1:22" ht="12.75">
      <c r="A170" s="130">
        <f t="shared" si="26"/>
        <v>162</v>
      </c>
      <c r="B170" s="56" t="s">
        <v>110</v>
      </c>
      <c r="C170" s="60">
        <f t="shared" si="28"/>
        <v>0</v>
      </c>
      <c r="D170" s="58">
        <f t="shared" si="28"/>
        <v>0</v>
      </c>
      <c r="E170" s="58"/>
      <c r="F170" s="61"/>
      <c r="G170" s="136">
        <f>G171+G172</f>
        <v>0</v>
      </c>
      <c r="H170" s="58"/>
      <c r="I170" s="133"/>
      <c r="J170" s="140"/>
      <c r="K170" s="142"/>
      <c r="L170" s="133"/>
      <c r="M170" s="133"/>
      <c r="N170" s="137"/>
      <c r="O170" s="142"/>
      <c r="P170" s="133"/>
      <c r="Q170" s="133"/>
      <c r="R170" s="137"/>
      <c r="S170" s="142"/>
      <c r="T170" s="133"/>
      <c r="U170" s="133"/>
      <c r="V170" s="137"/>
    </row>
    <row r="171" spans="1:22" ht="12.75">
      <c r="A171" s="130">
        <f t="shared" si="26"/>
        <v>163</v>
      </c>
      <c r="B171" s="158" t="s">
        <v>248</v>
      </c>
      <c r="C171" s="50">
        <f t="shared" si="28"/>
        <v>0</v>
      </c>
      <c r="D171" s="133">
        <f t="shared" si="28"/>
        <v>0</v>
      </c>
      <c r="E171" s="133"/>
      <c r="F171" s="132"/>
      <c r="G171" s="140">
        <f t="shared" si="24"/>
        <v>0</v>
      </c>
      <c r="H171" s="133"/>
      <c r="I171" s="133"/>
      <c r="J171" s="140"/>
      <c r="K171" s="142"/>
      <c r="L171" s="133"/>
      <c r="M171" s="133"/>
      <c r="N171" s="137"/>
      <c r="O171" s="142"/>
      <c r="P171" s="133"/>
      <c r="Q171" s="133"/>
      <c r="R171" s="137"/>
      <c r="S171" s="142"/>
      <c r="T171" s="133"/>
      <c r="U171" s="133"/>
      <c r="V171" s="137"/>
    </row>
    <row r="172" spans="1:22" ht="12.75">
      <c r="A172" s="130">
        <f t="shared" si="26"/>
        <v>164</v>
      </c>
      <c r="B172" s="76" t="s">
        <v>249</v>
      </c>
      <c r="C172" s="50">
        <f t="shared" si="28"/>
        <v>0</v>
      </c>
      <c r="D172" s="133">
        <f t="shared" si="28"/>
        <v>0</v>
      </c>
      <c r="E172" s="133"/>
      <c r="F172" s="132"/>
      <c r="G172" s="140">
        <f aca="true" t="shared" si="29" ref="G172:G207">H172+J172</f>
        <v>0</v>
      </c>
      <c r="H172" s="133"/>
      <c r="I172" s="133"/>
      <c r="J172" s="140"/>
      <c r="K172" s="142"/>
      <c r="L172" s="133"/>
      <c r="M172" s="133"/>
      <c r="N172" s="137"/>
      <c r="O172" s="142"/>
      <c r="P172" s="133"/>
      <c r="Q172" s="133"/>
      <c r="R172" s="137"/>
      <c r="S172" s="142"/>
      <c r="T172" s="133"/>
      <c r="U172" s="133"/>
      <c r="V172" s="137"/>
    </row>
    <row r="173" spans="1:22" ht="12.75">
      <c r="A173" s="130">
        <v>165</v>
      </c>
      <c r="B173" s="56" t="s">
        <v>65</v>
      </c>
      <c r="C173" s="60">
        <f t="shared" si="28"/>
        <v>0</v>
      </c>
      <c r="D173" s="58">
        <f t="shared" si="28"/>
        <v>0</v>
      </c>
      <c r="E173" s="58">
        <f>I173+M173+Q173+U173</f>
        <v>0</v>
      </c>
      <c r="F173" s="61"/>
      <c r="G173" s="57"/>
      <c r="H173" s="58"/>
      <c r="I173" s="58"/>
      <c r="J173" s="134"/>
      <c r="K173" s="71">
        <f>L173+N173</f>
        <v>0</v>
      </c>
      <c r="L173" s="58"/>
      <c r="M173" s="58"/>
      <c r="N173" s="132"/>
      <c r="O173" s="135"/>
      <c r="P173" s="133"/>
      <c r="Q173" s="133"/>
      <c r="R173" s="132"/>
      <c r="S173" s="60">
        <f>T173+V173</f>
        <v>0</v>
      </c>
      <c r="T173" s="58"/>
      <c r="U173" s="58"/>
      <c r="V173" s="132"/>
    </row>
    <row r="174" spans="1:22" ht="13.5" thickBot="1">
      <c r="A174" s="159">
        <f t="shared" si="26"/>
        <v>166</v>
      </c>
      <c r="B174" s="197" t="s">
        <v>250</v>
      </c>
      <c r="C174" s="85">
        <f t="shared" si="28"/>
        <v>0</v>
      </c>
      <c r="D174" s="180">
        <f t="shared" si="28"/>
        <v>0</v>
      </c>
      <c r="E174" s="180">
        <f>I174+M174+Q174+U174</f>
        <v>0</v>
      </c>
      <c r="F174" s="181"/>
      <c r="G174" s="198"/>
      <c r="H174" s="180"/>
      <c r="I174" s="180"/>
      <c r="J174" s="199"/>
      <c r="K174" s="196">
        <f>L174+N174</f>
        <v>0</v>
      </c>
      <c r="L174" s="180"/>
      <c r="M174" s="180"/>
      <c r="N174" s="181"/>
      <c r="O174" s="179"/>
      <c r="P174" s="180"/>
      <c r="Q174" s="180"/>
      <c r="R174" s="181"/>
      <c r="S174" s="50">
        <f>T174+V174</f>
        <v>0</v>
      </c>
      <c r="T174" s="180"/>
      <c r="U174" s="180"/>
      <c r="V174" s="181"/>
    </row>
    <row r="175" spans="1:22" ht="45.75" thickBot="1">
      <c r="A175" s="110">
        <f t="shared" si="26"/>
        <v>167</v>
      </c>
      <c r="B175" s="111" t="s">
        <v>251</v>
      </c>
      <c r="C175" s="103">
        <f aca="true" t="shared" si="30" ref="C175:L175">C176+C185+SUM(C187:C196)</f>
        <v>0</v>
      </c>
      <c r="D175" s="98">
        <f t="shared" si="30"/>
        <v>0</v>
      </c>
      <c r="E175" s="98">
        <f t="shared" si="30"/>
        <v>0</v>
      </c>
      <c r="F175" s="101">
        <f t="shared" si="30"/>
        <v>0</v>
      </c>
      <c r="G175" s="112">
        <f t="shared" si="30"/>
        <v>0</v>
      </c>
      <c r="H175" s="98">
        <f t="shared" si="30"/>
        <v>0</v>
      </c>
      <c r="I175" s="98">
        <f>I176+I185+SUM(I187:I196)</f>
        <v>0</v>
      </c>
      <c r="J175" s="104">
        <f t="shared" si="30"/>
        <v>0</v>
      </c>
      <c r="K175" s="103">
        <f t="shared" si="30"/>
        <v>0</v>
      </c>
      <c r="L175" s="98">
        <f t="shared" si="30"/>
        <v>0</v>
      </c>
      <c r="M175" s="98"/>
      <c r="N175" s="114">
        <f>N176+N185+SUM(N187:N196)</f>
        <v>0</v>
      </c>
      <c r="O175" s="103"/>
      <c r="P175" s="98"/>
      <c r="Q175" s="98"/>
      <c r="R175" s="114"/>
      <c r="S175" s="103">
        <f>S176+S185+SUM(S187:S196)</f>
        <v>0</v>
      </c>
      <c r="T175" s="98">
        <f>T176+T185+SUM(T187:T196)</f>
        <v>0</v>
      </c>
      <c r="U175" s="98">
        <f>U176+U185+SUM(U187:U196)</f>
        <v>0</v>
      </c>
      <c r="V175" s="104">
        <f>V176+V185+SUM(V187:V196)</f>
        <v>0</v>
      </c>
    </row>
    <row r="176" spans="1:22" ht="12.75">
      <c r="A176" s="200">
        <f t="shared" si="26"/>
        <v>168</v>
      </c>
      <c r="B176" s="201" t="s">
        <v>182</v>
      </c>
      <c r="C176" s="170">
        <f>G176+K176+O176+S176</f>
        <v>0</v>
      </c>
      <c r="D176" s="150">
        <f>H176+L176+P176+T176</f>
        <v>0</v>
      </c>
      <c r="E176" s="150"/>
      <c r="F176" s="153">
        <f>J176+N176+R176+V176</f>
        <v>0</v>
      </c>
      <c r="G176" s="149">
        <f>G177+G179+G180+G181+G182+G183+G184</f>
        <v>0</v>
      </c>
      <c r="H176" s="150">
        <f>H177+H179+H180+H181+H182+H183+H184</f>
        <v>0</v>
      </c>
      <c r="I176" s="150"/>
      <c r="J176" s="202">
        <f>J177+J179</f>
        <v>0</v>
      </c>
      <c r="K176" s="149">
        <f>L176+N176</f>
        <v>0</v>
      </c>
      <c r="L176" s="149">
        <f>L177+L180+L181</f>
        <v>0</v>
      </c>
      <c r="M176" s="149"/>
      <c r="N176" s="203">
        <f>N177+N180+N181</f>
        <v>0</v>
      </c>
      <c r="O176" s="204"/>
      <c r="P176" s="205"/>
      <c r="Q176" s="205"/>
      <c r="R176" s="151"/>
      <c r="S176" s="171"/>
      <c r="T176" s="156"/>
      <c r="U176" s="156"/>
      <c r="V176" s="152"/>
    </row>
    <row r="177" spans="1:22" ht="12.75">
      <c r="A177" s="206">
        <f t="shared" si="26"/>
        <v>169</v>
      </c>
      <c r="B177" s="76" t="s">
        <v>252</v>
      </c>
      <c r="C177" s="50">
        <f>G177+K177+O177+S177</f>
        <v>0</v>
      </c>
      <c r="D177" s="133">
        <f>H177</f>
        <v>0</v>
      </c>
      <c r="E177" s="133"/>
      <c r="F177" s="134">
        <f>J177+N177+R177+V177</f>
        <v>0</v>
      </c>
      <c r="G177" s="135">
        <f t="shared" si="29"/>
        <v>0</v>
      </c>
      <c r="H177" s="53"/>
      <c r="I177" s="53"/>
      <c r="J177" s="65"/>
      <c r="K177" s="127">
        <f>L177+N177</f>
        <v>0</v>
      </c>
      <c r="L177" s="133"/>
      <c r="M177" s="133"/>
      <c r="N177" s="132">
        <f>N178</f>
        <v>0</v>
      </c>
      <c r="O177" s="135"/>
      <c r="P177" s="133"/>
      <c r="Q177" s="133"/>
      <c r="R177" s="132"/>
      <c r="S177" s="135"/>
      <c r="T177" s="133"/>
      <c r="U177" s="133"/>
      <c r="V177" s="132"/>
    </row>
    <row r="178" spans="1:22" ht="12.75">
      <c r="A178" s="206">
        <f t="shared" si="26"/>
        <v>170</v>
      </c>
      <c r="B178" s="76" t="s">
        <v>253</v>
      </c>
      <c r="C178" s="50">
        <f aca="true" t="shared" si="31" ref="C178:E208">G178+K178+O178+S178</f>
        <v>0</v>
      </c>
      <c r="D178" s="133"/>
      <c r="E178" s="133"/>
      <c r="F178" s="134">
        <f>J178+N178+R178+V178</f>
        <v>0</v>
      </c>
      <c r="G178" s="135"/>
      <c r="H178" s="53"/>
      <c r="I178" s="133"/>
      <c r="J178" s="132"/>
      <c r="K178" s="135">
        <f>L178+N178</f>
        <v>0</v>
      </c>
      <c r="L178" s="133"/>
      <c r="M178" s="133"/>
      <c r="N178" s="132"/>
      <c r="O178" s="135"/>
      <c r="P178" s="133"/>
      <c r="Q178" s="133"/>
      <c r="R178" s="132"/>
      <c r="S178" s="135"/>
      <c r="T178" s="133"/>
      <c r="U178" s="133"/>
      <c r="V178" s="132"/>
    </row>
    <row r="179" spans="1:22" ht="25.5">
      <c r="A179" s="206">
        <v>171</v>
      </c>
      <c r="B179" s="207" t="s">
        <v>254</v>
      </c>
      <c r="C179" s="196">
        <f t="shared" si="31"/>
        <v>0</v>
      </c>
      <c r="D179" s="53"/>
      <c r="E179" s="53"/>
      <c r="F179" s="134">
        <f>J179+N179+R179+V179</f>
        <v>0</v>
      </c>
      <c r="G179" s="135">
        <f t="shared" si="29"/>
        <v>0</v>
      </c>
      <c r="H179" s="53"/>
      <c r="I179" s="133"/>
      <c r="J179" s="34"/>
      <c r="K179" s="135"/>
      <c r="L179" s="133"/>
      <c r="M179" s="133"/>
      <c r="N179" s="132"/>
      <c r="O179" s="135"/>
      <c r="P179" s="133"/>
      <c r="Q179" s="133"/>
      <c r="R179" s="132"/>
      <c r="S179" s="135"/>
      <c r="T179" s="133"/>
      <c r="U179" s="133"/>
      <c r="V179" s="132"/>
    </row>
    <row r="180" spans="1:22" ht="12.75">
      <c r="A180" s="206">
        <f t="shared" si="26"/>
        <v>172</v>
      </c>
      <c r="B180" s="76" t="s">
        <v>255</v>
      </c>
      <c r="C180" s="50">
        <f t="shared" si="31"/>
        <v>0</v>
      </c>
      <c r="D180" s="133">
        <f t="shared" si="31"/>
        <v>0</v>
      </c>
      <c r="E180" s="133"/>
      <c r="F180" s="134"/>
      <c r="G180" s="135">
        <f t="shared" si="29"/>
        <v>0</v>
      </c>
      <c r="H180" s="133"/>
      <c r="I180" s="133"/>
      <c r="J180" s="132"/>
      <c r="K180" s="135"/>
      <c r="L180" s="133"/>
      <c r="M180" s="133"/>
      <c r="N180" s="132"/>
      <c r="O180" s="135"/>
      <c r="P180" s="133"/>
      <c r="Q180" s="133"/>
      <c r="R180" s="132"/>
      <c r="S180" s="135"/>
      <c r="T180" s="133"/>
      <c r="U180" s="133"/>
      <c r="V180" s="132"/>
    </row>
    <row r="181" spans="1:22" ht="12.75">
      <c r="A181" s="206">
        <f t="shared" si="26"/>
        <v>173</v>
      </c>
      <c r="B181" s="76" t="s">
        <v>247</v>
      </c>
      <c r="C181" s="50">
        <f t="shared" si="31"/>
        <v>0</v>
      </c>
      <c r="D181" s="133">
        <f t="shared" si="31"/>
        <v>0</v>
      </c>
      <c r="E181" s="133"/>
      <c r="F181" s="134"/>
      <c r="G181" s="135"/>
      <c r="H181" s="139"/>
      <c r="I181" s="139"/>
      <c r="J181" s="137"/>
      <c r="K181" s="135">
        <f>L181+N181</f>
        <v>0</v>
      </c>
      <c r="L181" s="139"/>
      <c r="M181" s="139"/>
      <c r="N181" s="137"/>
      <c r="O181" s="135"/>
      <c r="P181" s="139"/>
      <c r="Q181" s="139"/>
      <c r="R181" s="137"/>
      <c r="S181" s="135"/>
      <c r="T181" s="139"/>
      <c r="U181" s="139"/>
      <c r="V181" s="137"/>
    </row>
    <row r="182" spans="1:22" ht="12.75">
      <c r="A182" s="206">
        <v>174</v>
      </c>
      <c r="B182" s="76" t="s">
        <v>256</v>
      </c>
      <c r="C182" s="50">
        <f t="shared" si="31"/>
        <v>0</v>
      </c>
      <c r="D182" s="133">
        <f t="shared" si="31"/>
        <v>0</v>
      </c>
      <c r="E182" s="133"/>
      <c r="F182" s="134"/>
      <c r="G182" s="135">
        <f t="shared" si="29"/>
        <v>0</v>
      </c>
      <c r="H182" s="133"/>
      <c r="I182" s="139"/>
      <c r="J182" s="137"/>
      <c r="K182" s="142"/>
      <c r="L182" s="133"/>
      <c r="M182" s="139"/>
      <c r="N182" s="137"/>
      <c r="O182" s="142"/>
      <c r="P182" s="133"/>
      <c r="Q182" s="139"/>
      <c r="R182" s="137"/>
      <c r="S182" s="142"/>
      <c r="T182" s="133"/>
      <c r="U182" s="139"/>
      <c r="V182" s="137"/>
    </row>
    <row r="183" spans="1:22" ht="12.75">
      <c r="A183" s="206">
        <v>175</v>
      </c>
      <c r="B183" s="76" t="s">
        <v>257</v>
      </c>
      <c r="C183" s="50">
        <f t="shared" si="31"/>
        <v>0</v>
      </c>
      <c r="D183" s="133">
        <f t="shared" si="31"/>
        <v>0</v>
      </c>
      <c r="E183" s="133"/>
      <c r="F183" s="134"/>
      <c r="G183" s="142">
        <f t="shared" si="29"/>
        <v>0</v>
      </c>
      <c r="H183" s="133"/>
      <c r="I183" s="139"/>
      <c r="J183" s="137"/>
      <c r="K183" s="142"/>
      <c r="L183" s="133"/>
      <c r="M183" s="139"/>
      <c r="N183" s="137"/>
      <c r="O183" s="142"/>
      <c r="P183" s="133"/>
      <c r="Q183" s="139"/>
      <c r="R183" s="137"/>
      <c r="S183" s="142"/>
      <c r="T183" s="133"/>
      <c r="U183" s="139"/>
      <c r="V183" s="137"/>
    </row>
    <row r="184" spans="1:22" ht="12.75">
      <c r="A184" s="206">
        <v>176</v>
      </c>
      <c r="B184" s="76" t="s">
        <v>258</v>
      </c>
      <c r="C184" s="50">
        <f t="shared" si="31"/>
        <v>0</v>
      </c>
      <c r="D184" s="133">
        <f t="shared" si="31"/>
        <v>0</v>
      </c>
      <c r="E184" s="133"/>
      <c r="F184" s="134"/>
      <c r="G184" s="142">
        <f t="shared" si="29"/>
        <v>0</v>
      </c>
      <c r="H184" s="133"/>
      <c r="I184" s="139"/>
      <c r="J184" s="137"/>
      <c r="K184" s="142"/>
      <c r="L184" s="133"/>
      <c r="M184" s="139"/>
      <c r="N184" s="137"/>
      <c r="O184" s="142"/>
      <c r="P184" s="133"/>
      <c r="Q184" s="139"/>
      <c r="R184" s="137"/>
      <c r="S184" s="142"/>
      <c r="T184" s="133"/>
      <c r="U184" s="139"/>
      <c r="V184" s="137"/>
    </row>
    <row r="185" spans="1:22" ht="12.75">
      <c r="A185" s="206">
        <v>177</v>
      </c>
      <c r="B185" s="56" t="s">
        <v>187</v>
      </c>
      <c r="C185" s="60">
        <f t="shared" si="31"/>
        <v>0</v>
      </c>
      <c r="D185" s="58">
        <f>H185</f>
        <v>0</v>
      </c>
      <c r="E185" s="58"/>
      <c r="F185" s="59"/>
      <c r="G185" s="71">
        <f>G186</f>
        <v>0</v>
      </c>
      <c r="H185" s="58">
        <f>H186</f>
        <v>0</v>
      </c>
      <c r="I185" s="133"/>
      <c r="J185" s="137"/>
      <c r="K185" s="142"/>
      <c r="L185" s="133"/>
      <c r="M185" s="133"/>
      <c r="N185" s="137"/>
      <c r="O185" s="142"/>
      <c r="P185" s="133"/>
      <c r="Q185" s="133"/>
      <c r="R185" s="137"/>
      <c r="S185" s="142"/>
      <c r="T185" s="133"/>
      <c r="U185" s="133"/>
      <c r="V185" s="137"/>
    </row>
    <row r="186" spans="1:22" ht="12.75">
      <c r="A186" s="206">
        <f t="shared" si="26"/>
        <v>178</v>
      </c>
      <c r="B186" s="76" t="s">
        <v>259</v>
      </c>
      <c r="C186" s="50">
        <f t="shared" si="31"/>
        <v>0</v>
      </c>
      <c r="D186" s="133">
        <f t="shared" si="31"/>
        <v>0</v>
      </c>
      <c r="E186" s="133"/>
      <c r="F186" s="134"/>
      <c r="G186" s="142">
        <f t="shared" si="29"/>
        <v>0</v>
      </c>
      <c r="H186" s="133"/>
      <c r="I186" s="133"/>
      <c r="J186" s="137"/>
      <c r="K186" s="142"/>
      <c r="L186" s="133"/>
      <c r="M186" s="133"/>
      <c r="N186" s="137"/>
      <c r="O186" s="142"/>
      <c r="P186" s="133"/>
      <c r="Q186" s="133"/>
      <c r="R186" s="137"/>
      <c r="S186" s="142"/>
      <c r="T186" s="133"/>
      <c r="U186" s="133"/>
      <c r="V186" s="137"/>
    </row>
    <row r="187" spans="1:22" ht="12.75">
      <c r="A187" s="206">
        <v>179</v>
      </c>
      <c r="B187" s="56" t="s">
        <v>66</v>
      </c>
      <c r="C187" s="60">
        <f t="shared" si="31"/>
        <v>0</v>
      </c>
      <c r="D187" s="58">
        <f t="shared" si="31"/>
        <v>0</v>
      </c>
      <c r="E187" s="58">
        <f t="shared" si="31"/>
        <v>0</v>
      </c>
      <c r="F187" s="59"/>
      <c r="G187" s="60">
        <f t="shared" si="29"/>
        <v>0</v>
      </c>
      <c r="H187" s="58"/>
      <c r="I187" s="58"/>
      <c r="J187" s="65"/>
      <c r="K187" s="60"/>
      <c r="L187" s="133"/>
      <c r="M187" s="133"/>
      <c r="N187" s="132"/>
      <c r="O187" s="135"/>
      <c r="P187" s="133"/>
      <c r="Q187" s="133"/>
      <c r="R187" s="132"/>
      <c r="S187" s="60">
        <f>T187+V187</f>
        <v>0</v>
      </c>
      <c r="T187" s="58"/>
      <c r="U187" s="58"/>
      <c r="V187" s="61"/>
    </row>
    <row r="188" spans="1:22" ht="12.75">
      <c r="A188" s="206">
        <f t="shared" si="26"/>
        <v>180</v>
      </c>
      <c r="B188" s="56" t="s">
        <v>67</v>
      </c>
      <c r="C188" s="60">
        <f t="shared" si="31"/>
        <v>0</v>
      </c>
      <c r="D188" s="58">
        <f t="shared" si="31"/>
        <v>0</v>
      </c>
      <c r="E188" s="58">
        <f t="shared" si="31"/>
        <v>0</v>
      </c>
      <c r="F188" s="59"/>
      <c r="G188" s="60">
        <f t="shared" si="29"/>
        <v>0</v>
      </c>
      <c r="H188" s="58"/>
      <c r="I188" s="58"/>
      <c r="J188" s="65"/>
      <c r="K188" s="60"/>
      <c r="L188" s="133"/>
      <c r="M188" s="133"/>
      <c r="N188" s="132"/>
      <c r="O188" s="135"/>
      <c r="P188" s="133"/>
      <c r="Q188" s="133"/>
      <c r="R188" s="132"/>
      <c r="S188" s="60"/>
      <c r="T188" s="58"/>
      <c r="U188" s="58"/>
      <c r="V188" s="61"/>
    </row>
    <row r="189" spans="1:22" ht="12.75">
      <c r="A189" s="206">
        <f t="shared" si="26"/>
        <v>181</v>
      </c>
      <c r="B189" s="56" t="s">
        <v>68</v>
      </c>
      <c r="C189" s="60">
        <f t="shared" si="31"/>
        <v>0</v>
      </c>
      <c r="D189" s="58">
        <f t="shared" si="31"/>
        <v>0</v>
      </c>
      <c r="E189" s="58">
        <f t="shared" si="31"/>
        <v>0</v>
      </c>
      <c r="F189" s="59"/>
      <c r="G189" s="60">
        <f t="shared" si="29"/>
        <v>0</v>
      </c>
      <c r="H189" s="58"/>
      <c r="I189" s="58"/>
      <c r="J189" s="61"/>
      <c r="K189" s="60"/>
      <c r="L189" s="133"/>
      <c r="M189" s="133"/>
      <c r="N189" s="132"/>
      <c r="O189" s="135"/>
      <c r="P189" s="133"/>
      <c r="Q189" s="133"/>
      <c r="R189" s="132"/>
      <c r="S189" s="60">
        <f>T189+V189</f>
        <v>0</v>
      </c>
      <c r="T189" s="58"/>
      <c r="U189" s="58"/>
      <c r="V189" s="61"/>
    </row>
    <row r="190" spans="1:22" ht="12.75">
      <c r="A190" s="206">
        <f t="shared" si="26"/>
        <v>182</v>
      </c>
      <c r="B190" s="56" t="s">
        <v>69</v>
      </c>
      <c r="C190" s="60">
        <f t="shared" si="31"/>
        <v>0</v>
      </c>
      <c r="D190" s="58">
        <f t="shared" si="31"/>
        <v>0</v>
      </c>
      <c r="E190" s="58">
        <f t="shared" si="31"/>
        <v>0</v>
      </c>
      <c r="F190" s="59"/>
      <c r="G190" s="60">
        <f t="shared" si="29"/>
        <v>0</v>
      </c>
      <c r="H190" s="58"/>
      <c r="I190" s="58"/>
      <c r="J190" s="61"/>
      <c r="K190" s="60"/>
      <c r="L190" s="133"/>
      <c r="M190" s="133"/>
      <c r="N190" s="132"/>
      <c r="O190" s="135"/>
      <c r="P190" s="133"/>
      <c r="Q190" s="133"/>
      <c r="R190" s="132"/>
      <c r="S190" s="60"/>
      <c r="T190" s="58"/>
      <c r="U190" s="58"/>
      <c r="V190" s="61"/>
    </row>
    <row r="191" spans="1:22" ht="12.75">
      <c r="A191" s="206">
        <f t="shared" si="26"/>
        <v>183</v>
      </c>
      <c r="B191" s="56" t="s">
        <v>70</v>
      </c>
      <c r="C191" s="60">
        <f t="shared" si="31"/>
        <v>0</v>
      </c>
      <c r="D191" s="58">
        <f t="shared" si="31"/>
        <v>0</v>
      </c>
      <c r="E191" s="58">
        <f t="shared" si="31"/>
        <v>0</v>
      </c>
      <c r="F191" s="59"/>
      <c r="G191" s="60">
        <f t="shared" si="29"/>
        <v>0</v>
      </c>
      <c r="H191" s="58"/>
      <c r="I191" s="58"/>
      <c r="J191" s="61"/>
      <c r="K191" s="60"/>
      <c r="L191" s="133"/>
      <c r="M191" s="133"/>
      <c r="N191" s="132"/>
      <c r="O191" s="135"/>
      <c r="P191" s="133"/>
      <c r="Q191" s="133"/>
      <c r="R191" s="132"/>
      <c r="S191" s="60"/>
      <c r="T191" s="58"/>
      <c r="U191" s="58"/>
      <c r="V191" s="61"/>
    </row>
    <row r="192" spans="1:22" ht="12.75">
      <c r="A192" s="206">
        <f t="shared" si="26"/>
        <v>184</v>
      </c>
      <c r="B192" s="56" t="s">
        <v>71</v>
      </c>
      <c r="C192" s="60">
        <f t="shared" si="31"/>
        <v>0</v>
      </c>
      <c r="D192" s="58">
        <f t="shared" si="31"/>
        <v>0</v>
      </c>
      <c r="E192" s="58">
        <f t="shared" si="31"/>
        <v>0</v>
      </c>
      <c r="F192" s="59"/>
      <c r="G192" s="60">
        <f t="shared" si="29"/>
        <v>0</v>
      </c>
      <c r="H192" s="58"/>
      <c r="I192" s="58"/>
      <c r="J192" s="61"/>
      <c r="K192" s="60"/>
      <c r="L192" s="133"/>
      <c r="M192" s="133"/>
      <c r="N192" s="132"/>
      <c r="O192" s="135"/>
      <c r="P192" s="133"/>
      <c r="Q192" s="133"/>
      <c r="R192" s="132"/>
      <c r="S192" s="60"/>
      <c r="T192" s="58"/>
      <c r="U192" s="58"/>
      <c r="V192" s="61"/>
    </row>
    <row r="193" spans="1:22" ht="12.75">
      <c r="A193" s="206">
        <f t="shared" si="26"/>
        <v>185</v>
      </c>
      <c r="B193" s="56" t="s">
        <v>72</v>
      </c>
      <c r="C193" s="60">
        <f t="shared" si="31"/>
        <v>0</v>
      </c>
      <c r="D193" s="58">
        <f t="shared" si="31"/>
        <v>0</v>
      </c>
      <c r="E193" s="58">
        <f t="shared" si="31"/>
        <v>0</v>
      </c>
      <c r="F193" s="59"/>
      <c r="G193" s="60">
        <f t="shared" si="29"/>
        <v>0</v>
      </c>
      <c r="H193" s="58"/>
      <c r="I193" s="58"/>
      <c r="J193" s="61"/>
      <c r="K193" s="60"/>
      <c r="L193" s="133"/>
      <c r="M193" s="133"/>
      <c r="N193" s="132"/>
      <c r="O193" s="135"/>
      <c r="P193" s="133"/>
      <c r="Q193" s="133"/>
      <c r="R193" s="132"/>
      <c r="S193" s="60">
        <f>T193+V193</f>
        <v>0</v>
      </c>
      <c r="T193" s="58"/>
      <c r="U193" s="58"/>
      <c r="V193" s="61"/>
    </row>
    <row r="194" spans="1:22" ht="12.75">
      <c r="A194" s="206">
        <f t="shared" si="26"/>
        <v>186</v>
      </c>
      <c r="B194" s="56" t="s">
        <v>73</v>
      </c>
      <c r="C194" s="60">
        <f t="shared" si="31"/>
        <v>0</v>
      </c>
      <c r="D194" s="58">
        <f t="shared" si="31"/>
        <v>0</v>
      </c>
      <c r="E194" s="58">
        <f t="shared" si="31"/>
        <v>0</v>
      </c>
      <c r="F194" s="59"/>
      <c r="G194" s="60">
        <f t="shared" si="29"/>
        <v>0</v>
      </c>
      <c r="H194" s="58"/>
      <c r="I194" s="58"/>
      <c r="J194" s="61"/>
      <c r="K194" s="60"/>
      <c r="L194" s="133"/>
      <c r="M194" s="133"/>
      <c r="N194" s="132"/>
      <c r="O194" s="135"/>
      <c r="P194" s="133"/>
      <c r="Q194" s="133"/>
      <c r="R194" s="132"/>
      <c r="S194" s="60"/>
      <c r="T194" s="58"/>
      <c r="U194" s="58"/>
      <c r="V194" s="61"/>
    </row>
    <row r="195" spans="1:22" ht="12.75">
      <c r="A195" s="206">
        <f t="shared" si="26"/>
        <v>187</v>
      </c>
      <c r="B195" s="56" t="s">
        <v>95</v>
      </c>
      <c r="C195" s="60">
        <f t="shared" si="31"/>
        <v>0</v>
      </c>
      <c r="D195" s="58">
        <f t="shared" si="31"/>
        <v>0</v>
      </c>
      <c r="E195" s="58">
        <f t="shared" si="31"/>
        <v>0</v>
      </c>
      <c r="F195" s="59"/>
      <c r="G195" s="60">
        <f t="shared" si="29"/>
        <v>0</v>
      </c>
      <c r="H195" s="58"/>
      <c r="I195" s="58"/>
      <c r="J195" s="61"/>
      <c r="K195" s="60"/>
      <c r="L195" s="133"/>
      <c r="M195" s="133"/>
      <c r="N195" s="132"/>
      <c r="O195" s="135"/>
      <c r="P195" s="133"/>
      <c r="Q195" s="133"/>
      <c r="R195" s="132"/>
      <c r="S195" s="60"/>
      <c r="T195" s="58"/>
      <c r="U195" s="58"/>
      <c r="V195" s="61"/>
    </row>
    <row r="196" spans="1:22" ht="13.5" thickBot="1">
      <c r="A196" s="208">
        <f t="shared" si="26"/>
        <v>188</v>
      </c>
      <c r="B196" s="56" t="s">
        <v>74</v>
      </c>
      <c r="C196" s="60">
        <f t="shared" si="31"/>
        <v>0</v>
      </c>
      <c r="D196" s="58">
        <f t="shared" si="31"/>
        <v>0</v>
      </c>
      <c r="E196" s="58">
        <f>I196+M196+Q196+U196</f>
        <v>0</v>
      </c>
      <c r="F196" s="59"/>
      <c r="G196" s="93">
        <f t="shared" si="29"/>
        <v>0</v>
      </c>
      <c r="H196" s="92"/>
      <c r="I196" s="92"/>
      <c r="J196" s="95"/>
      <c r="K196" s="60"/>
      <c r="L196" s="133"/>
      <c r="M196" s="133"/>
      <c r="N196" s="132"/>
      <c r="O196" s="135"/>
      <c r="P196" s="133"/>
      <c r="Q196" s="133"/>
      <c r="R196" s="132"/>
      <c r="S196" s="93">
        <f>T196+V196</f>
        <v>0</v>
      </c>
      <c r="T196" s="92"/>
      <c r="U196" s="92"/>
      <c r="V196" s="95"/>
    </row>
    <row r="197" spans="1:22" ht="45.75" thickBot="1">
      <c r="A197" s="110">
        <v>189</v>
      </c>
      <c r="B197" s="111" t="s">
        <v>260</v>
      </c>
      <c r="C197" s="112">
        <f t="shared" si="31"/>
        <v>0</v>
      </c>
      <c r="D197" s="98">
        <f t="shared" si="31"/>
        <v>0</v>
      </c>
      <c r="E197" s="98"/>
      <c r="F197" s="104"/>
      <c r="G197" s="112">
        <f>G198+G200+G203+G206</f>
        <v>0</v>
      </c>
      <c r="H197" s="98">
        <f>H198+H200+H203+H206</f>
        <v>0</v>
      </c>
      <c r="I197" s="98"/>
      <c r="J197" s="104"/>
      <c r="K197" s="113">
        <f>K201</f>
        <v>0</v>
      </c>
      <c r="L197" s="98">
        <f>L201</f>
        <v>0</v>
      </c>
      <c r="M197" s="98"/>
      <c r="N197" s="104"/>
      <c r="O197" s="112"/>
      <c r="P197" s="98"/>
      <c r="Q197" s="98"/>
      <c r="R197" s="104"/>
      <c r="S197" s="98"/>
      <c r="T197" s="98"/>
      <c r="U197" s="98"/>
      <c r="V197" s="104"/>
    </row>
    <row r="198" spans="1:22" ht="12.75">
      <c r="A198" s="115">
        <v>190</v>
      </c>
      <c r="B198" s="129" t="s">
        <v>184</v>
      </c>
      <c r="C198" s="124">
        <f t="shared" si="31"/>
        <v>0</v>
      </c>
      <c r="D198" s="122">
        <f t="shared" si="31"/>
        <v>0</v>
      </c>
      <c r="E198" s="122"/>
      <c r="F198" s="125"/>
      <c r="G198" s="126">
        <f>G199</f>
        <v>0</v>
      </c>
      <c r="H198" s="122">
        <f>H199</f>
        <v>0</v>
      </c>
      <c r="I198" s="156"/>
      <c r="J198" s="148"/>
      <c r="K198" s="209"/>
      <c r="L198" s="156"/>
      <c r="M198" s="156"/>
      <c r="N198" s="210"/>
      <c r="O198" s="209"/>
      <c r="P198" s="156"/>
      <c r="Q198" s="156"/>
      <c r="R198" s="210"/>
      <c r="S198" s="209"/>
      <c r="T198" s="156"/>
      <c r="U198" s="156"/>
      <c r="V198" s="210"/>
    </row>
    <row r="199" spans="1:22" ht="12.75">
      <c r="A199" s="130">
        <f t="shared" si="26"/>
        <v>191</v>
      </c>
      <c r="B199" s="76" t="s">
        <v>261</v>
      </c>
      <c r="C199" s="50">
        <f t="shared" si="31"/>
        <v>0</v>
      </c>
      <c r="D199" s="133">
        <f t="shared" si="31"/>
        <v>0</v>
      </c>
      <c r="E199" s="133"/>
      <c r="F199" s="132"/>
      <c r="G199" s="139">
        <f t="shared" si="29"/>
        <v>0</v>
      </c>
      <c r="H199" s="134"/>
      <c r="I199" s="133"/>
      <c r="J199" s="134"/>
      <c r="K199" s="135"/>
      <c r="L199" s="133"/>
      <c r="M199" s="133"/>
      <c r="N199" s="132"/>
      <c r="O199" s="135"/>
      <c r="P199" s="133"/>
      <c r="Q199" s="133"/>
      <c r="R199" s="132"/>
      <c r="S199" s="135"/>
      <c r="T199" s="133"/>
      <c r="U199" s="133"/>
      <c r="V199" s="132"/>
    </row>
    <row r="200" spans="1:22" ht="12.75">
      <c r="A200" s="130">
        <f t="shared" si="26"/>
        <v>192</v>
      </c>
      <c r="B200" s="56" t="s">
        <v>262</v>
      </c>
      <c r="C200" s="60">
        <f t="shared" si="31"/>
        <v>0</v>
      </c>
      <c r="D200" s="58">
        <f t="shared" si="31"/>
        <v>0</v>
      </c>
      <c r="E200" s="58"/>
      <c r="F200" s="61"/>
      <c r="G200" s="136">
        <f>G202</f>
        <v>0</v>
      </c>
      <c r="H200" s="58">
        <f>H202</f>
        <v>0</v>
      </c>
      <c r="I200" s="133"/>
      <c r="J200" s="134"/>
      <c r="K200" s="71">
        <f>K201</f>
        <v>0</v>
      </c>
      <c r="L200" s="58">
        <f>L201</f>
        <v>0</v>
      </c>
      <c r="M200" s="133"/>
      <c r="N200" s="132"/>
      <c r="O200" s="135"/>
      <c r="P200" s="133"/>
      <c r="Q200" s="133"/>
      <c r="R200" s="132"/>
      <c r="S200" s="135"/>
      <c r="T200" s="133"/>
      <c r="U200" s="133"/>
      <c r="V200" s="132"/>
    </row>
    <row r="201" spans="1:22" ht="12.75">
      <c r="A201" s="130">
        <f t="shared" si="26"/>
        <v>193</v>
      </c>
      <c r="B201" s="76" t="s">
        <v>263</v>
      </c>
      <c r="C201" s="50">
        <f t="shared" si="31"/>
        <v>0</v>
      </c>
      <c r="D201" s="53">
        <f t="shared" si="31"/>
        <v>0</v>
      </c>
      <c r="E201" s="58"/>
      <c r="F201" s="61"/>
      <c r="G201" s="57"/>
      <c r="H201" s="136"/>
      <c r="I201" s="133"/>
      <c r="J201" s="134"/>
      <c r="K201" s="135">
        <f>L201+N201</f>
        <v>0</v>
      </c>
      <c r="L201" s="133"/>
      <c r="M201" s="133"/>
      <c r="N201" s="132"/>
      <c r="O201" s="135"/>
      <c r="P201" s="133"/>
      <c r="Q201" s="133"/>
      <c r="R201" s="132"/>
      <c r="S201" s="135"/>
      <c r="T201" s="133"/>
      <c r="U201" s="133"/>
      <c r="V201" s="132"/>
    </row>
    <row r="202" spans="1:22" ht="12.75">
      <c r="A202" s="130">
        <f t="shared" si="26"/>
        <v>194</v>
      </c>
      <c r="B202" s="76" t="s">
        <v>264</v>
      </c>
      <c r="C202" s="50">
        <f t="shared" si="31"/>
        <v>0</v>
      </c>
      <c r="D202" s="133">
        <f t="shared" si="31"/>
        <v>0</v>
      </c>
      <c r="E202" s="133"/>
      <c r="F202" s="132"/>
      <c r="G202" s="139">
        <f t="shared" si="29"/>
        <v>0</v>
      </c>
      <c r="H202" s="134"/>
      <c r="I202" s="133"/>
      <c r="J202" s="134"/>
      <c r="K202" s="135"/>
      <c r="L202" s="133"/>
      <c r="M202" s="133"/>
      <c r="N202" s="132"/>
      <c r="O202" s="135"/>
      <c r="P202" s="133"/>
      <c r="Q202" s="133"/>
      <c r="R202" s="132"/>
      <c r="S202" s="135"/>
      <c r="T202" s="133"/>
      <c r="U202" s="133"/>
      <c r="V202" s="132"/>
    </row>
    <row r="203" spans="1:22" ht="12.75">
      <c r="A203" s="130">
        <v>195</v>
      </c>
      <c r="B203" s="56" t="s">
        <v>187</v>
      </c>
      <c r="C203" s="60">
        <f t="shared" si="31"/>
        <v>0</v>
      </c>
      <c r="D203" s="58">
        <f t="shared" si="31"/>
        <v>0</v>
      </c>
      <c r="E203" s="58"/>
      <c r="F203" s="61"/>
      <c r="G203" s="136">
        <f t="shared" si="29"/>
        <v>0</v>
      </c>
      <c r="H203" s="58">
        <f>H204+H205</f>
        <v>0</v>
      </c>
      <c r="I203" s="133"/>
      <c r="J203" s="134"/>
      <c r="K203" s="135"/>
      <c r="L203" s="133"/>
      <c r="M203" s="133"/>
      <c r="N203" s="132"/>
      <c r="O203" s="135"/>
      <c r="P203" s="133"/>
      <c r="Q203" s="133"/>
      <c r="R203" s="132"/>
      <c r="S203" s="71"/>
      <c r="T203" s="58"/>
      <c r="U203" s="133"/>
      <c r="V203" s="132"/>
    </row>
    <row r="204" spans="1:22" ht="25.5">
      <c r="A204" s="130">
        <f t="shared" si="26"/>
        <v>196</v>
      </c>
      <c r="B204" s="143" t="s">
        <v>265</v>
      </c>
      <c r="C204" s="50">
        <f t="shared" si="31"/>
        <v>0</v>
      </c>
      <c r="D204" s="53">
        <f t="shared" si="31"/>
        <v>0</v>
      </c>
      <c r="E204" s="86"/>
      <c r="F204" s="87"/>
      <c r="G204" s="48">
        <f t="shared" si="29"/>
        <v>0</v>
      </c>
      <c r="H204" s="211"/>
      <c r="I204" s="180"/>
      <c r="J204" s="199"/>
      <c r="K204" s="179"/>
      <c r="L204" s="180"/>
      <c r="M204" s="180"/>
      <c r="N204" s="181"/>
      <c r="O204" s="179"/>
      <c r="P204" s="180"/>
      <c r="Q204" s="180"/>
      <c r="R204" s="181"/>
      <c r="S204" s="179"/>
      <c r="T204" s="180"/>
      <c r="U204" s="180"/>
      <c r="V204" s="181"/>
    </row>
    <row r="205" spans="1:22" ht="12.75">
      <c r="A205" s="130">
        <f t="shared" si="26"/>
        <v>197</v>
      </c>
      <c r="B205" s="56" t="s">
        <v>266</v>
      </c>
      <c r="C205" s="50">
        <f t="shared" si="31"/>
        <v>0</v>
      </c>
      <c r="D205" s="53">
        <f t="shared" si="31"/>
        <v>0</v>
      </c>
      <c r="E205" s="80"/>
      <c r="F205" s="83"/>
      <c r="G205" s="139">
        <f t="shared" si="29"/>
        <v>0</v>
      </c>
      <c r="H205" s="86"/>
      <c r="I205" s="180"/>
      <c r="J205" s="199"/>
      <c r="K205" s="179"/>
      <c r="L205" s="180"/>
      <c r="M205" s="180"/>
      <c r="N205" s="181"/>
      <c r="O205" s="179"/>
      <c r="P205" s="180"/>
      <c r="Q205" s="180"/>
      <c r="R205" s="181"/>
      <c r="S205" s="53"/>
      <c r="T205" s="180"/>
      <c r="U205" s="180"/>
      <c r="V205" s="181"/>
    </row>
    <row r="206" spans="1:22" ht="12.75">
      <c r="A206" s="130">
        <v>198</v>
      </c>
      <c r="B206" s="56" t="s">
        <v>110</v>
      </c>
      <c r="C206" s="60">
        <f t="shared" si="31"/>
        <v>0</v>
      </c>
      <c r="D206" s="58">
        <f t="shared" si="31"/>
        <v>0</v>
      </c>
      <c r="E206" s="80"/>
      <c r="F206" s="83"/>
      <c r="G206" s="57">
        <f t="shared" si="29"/>
        <v>0</v>
      </c>
      <c r="H206" s="80">
        <f>H207</f>
        <v>0</v>
      </c>
      <c r="I206" s="180"/>
      <c r="J206" s="212"/>
      <c r="K206" s="213"/>
      <c r="L206" s="180"/>
      <c r="M206" s="180"/>
      <c r="N206" s="214"/>
      <c r="O206" s="179"/>
      <c r="P206" s="180"/>
      <c r="Q206" s="180"/>
      <c r="R206" s="214"/>
      <c r="S206" s="213"/>
      <c r="T206" s="180"/>
      <c r="U206" s="180"/>
      <c r="V206" s="214"/>
    </row>
    <row r="207" spans="1:22" ht="13.5" thickBot="1">
      <c r="A207" s="159">
        <v>199</v>
      </c>
      <c r="B207" s="175" t="s">
        <v>267</v>
      </c>
      <c r="C207" s="85">
        <f t="shared" si="31"/>
        <v>0</v>
      </c>
      <c r="D207" s="86">
        <f t="shared" si="31"/>
        <v>0</v>
      </c>
      <c r="E207" s="80"/>
      <c r="F207" s="83"/>
      <c r="G207" s="198">
        <f t="shared" si="29"/>
        <v>0</v>
      </c>
      <c r="H207" s="86"/>
      <c r="I207" s="180"/>
      <c r="J207" s="212"/>
      <c r="K207" s="213"/>
      <c r="L207" s="180"/>
      <c r="M207" s="180"/>
      <c r="N207" s="214"/>
      <c r="O207" s="179"/>
      <c r="P207" s="180"/>
      <c r="Q207" s="180"/>
      <c r="R207" s="214"/>
      <c r="S207" s="213"/>
      <c r="T207" s="180"/>
      <c r="U207" s="180"/>
      <c r="V207" s="214"/>
    </row>
    <row r="208" spans="1:22" ht="13.5" thickBot="1">
      <c r="A208" s="110">
        <v>200</v>
      </c>
      <c r="B208" s="215" t="s">
        <v>268</v>
      </c>
      <c r="C208" s="165">
        <f t="shared" si="31"/>
        <v>12693.383999999998</v>
      </c>
      <c r="D208" s="166">
        <f t="shared" si="31"/>
        <v>12681.564999999999</v>
      </c>
      <c r="E208" s="98">
        <f>I208+M208+Q208+U208</f>
        <v>8236.387999999997</v>
      </c>
      <c r="F208" s="100">
        <f>J208+N208+R208+V208</f>
        <v>11.819</v>
      </c>
      <c r="G208" s="166">
        <f>G9+G44+G99+G140+G175+G197</f>
        <v>5817.796</v>
      </c>
      <c r="H208" s="166">
        <f>H9+H44+H99+H140+H175+H197</f>
        <v>5807.977000000001</v>
      </c>
      <c r="I208" s="98">
        <f>I9+I44+I99+I140+I175+I197</f>
        <v>3611.0589999999993</v>
      </c>
      <c r="J208" s="166">
        <f>J9+J44+J99+J140+J175+J197</f>
        <v>9.819</v>
      </c>
      <c r="K208" s="103">
        <f>K9+K44+K99+K140+K175+K197</f>
        <v>239.86199999999997</v>
      </c>
      <c r="L208" s="98">
        <f>L9+L44+L140+L175+L197</f>
        <v>239.86199999999997</v>
      </c>
      <c r="M208" s="98">
        <f>M9+M44+M140+M175+M197</f>
        <v>82.593</v>
      </c>
      <c r="N208" s="114">
        <f>N9+N44+N99+N140+N175+N197</f>
        <v>0</v>
      </c>
      <c r="O208" s="112">
        <f>O9+O44+O99+O140+O175+O197</f>
        <v>6048.399999999998</v>
      </c>
      <c r="P208" s="98">
        <f>P9+P44+P99+P140+P175+P197</f>
        <v>6048.399999999998</v>
      </c>
      <c r="Q208" s="98">
        <f>Q9+Q44+Q99+Q140+Q175+Q197</f>
        <v>4518.932999999998</v>
      </c>
      <c r="R208" s="98"/>
      <c r="S208" s="105">
        <f>S9+S44+S99+S140+S175+S197</f>
        <v>587.326</v>
      </c>
      <c r="T208" s="166">
        <f>T9+T44+T99+T140+T175+T197</f>
        <v>585.326</v>
      </c>
      <c r="U208" s="166">
        <f>U9+U44+U99+U140+U175+U197</f>
        <v>23.803000000000004</v>
      </c>
      <c r="V208" s="104">
        <f>V9+V20+SUM(V34:V43)+V44+V99+V140+V175+V197</f>
        <v>2</v>
      </c>
    </row>
    <row r="211" ht="12.75">
      <c r="B211" s="13" t="s">
        <v>167</v>
      </c>
    </row>
    <row r="212" ht="12.75">
      <c r="B212" s="13" t="s">
        <v>275</v>
      </c>
    </row>
    <row r="213" ht="12.75">
      <c r="B213" s="106" t="s">
        <v>270</v>
      </c>
    </row>
    <row r="214" ht="12.75">
      <c r="B214" s="13" t="s">
        <v>168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76"/>
  <sheetViews>
    <sheetView tabSelected="1" zoomScalePageLayoutView="0" workbookViewId="0" topLeftCell="A1">
      <pane xSplit="2" ySplit="12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4" sqref="M5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1.57421875" style="0" customWidth="1"/>
    <col min="9" max="9" width="10.28125" style="0" customWidth="1"/>
    <col min="10" max="10" width="9.57421875" style="0" bestFit="1" customWidth="1"/>
    <col min="20" max="20" width="9.57421875" style="0" bestFit="1" customWidth="1"/>
  </cols>
  <sheetData>
    <row r="3" spans="1:22" ht="12.7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7" t="s">
        <v>92</v>
      </c>
      <c r="S3" s="296"/>
      <c r="T3" s="296"/>
      <c r="U3" s="296"/>
      <c r="V3" s="296"/>
    </row>
    <row r="4" spans="1:22" ht="12.75">
      <c r="A4" s="296"/>
      <c r="B4" s="296"/>
      <c r="C4" s="681" t="s">
        <v>283</v>
      </c>
      <c r="D4" s="681"/>
      <c r="E4" s="681"/>
      <c r="F4" s="681"/>
      <c r="G4" s="681"/>
      <c r="H4" s="681"/>
      <c r="I4" s="681"/>
      <c r="J4" s="681"/>
      <c r="K4" s="296"/>
      <c r="L4" s="296"/>
      <c r="M4" s="296"/>
      <c r="N4" s="296"/>
      <c r="O4" s="296"/>
      <c r="P4" s="297"/>
      <c r="Q4" s="296"/>
      <c r="R4" s="297" t="s">
        <v>319</v>
      </c>
      <c r="S4" s="298"/>
      <c r="T4" s="298"/>
      <c r="U4" s="299"/>
      <c r="V4" s="299"/>
    </row>
    <row r="5" spans="1:22" ht="12.75">
      <c r="A5" s="296"/>
      <c r="B5" s="300"/>
      <c r="C5" s="681" t="s">
        <v>169</v>
      </c>
      <c r="D5" s="681"/>
      <c r="E5" s="681"/>
      <c r="F5" s="681"/>
      <c r="G5" s="681"/>
      <c r="H5" s="681"/>
      <c r="I5" s="681"/>
      <c r="J5" s="296"/>
      <c r="K5" s="296"/>
      <c r="L5" s="296"/>
      <c r="M5" s="296"/>
      <c r="N5" s="296"/>
      <c r="O5" s="296"/>
      <c r="P5" s="297"/>
      <c r="Q5" s="298"/>
      <c r="R5" s="297" t="s">
        <v>170</v>
      </c>
      <c r="S5" s="296"/>
      <c r="T5" s="296"/>
      <c r="U5" s="296"/>
      <c r="V5" s="296"/>
    </row>
    <row r="6" spans="1:22" ht="12.75">
      <c r="A6" s="296"/>
      <c r="B6" s="300"/>
      <c r="C6" s="378"/>
      <c r="D6" s="378"/>
      <c r="E6" s="378"/>
      <c r="F6" s="378"/>
      <c r="G6" s="378"/>
      <c r="H6" s="378"/>
      <c r="I6" s="378"/>
      <c r="J6" s="296"/>
      <c r="K6" s="296"/>
      <c r="L6" s="296"/>
      <c r="M6" s="296"/>
      <c r="N6" s="296"/>
      <c r="O6" s="296"/>
      <c r="P6" s="297"/>
      <c r="Q6" s="298"/>
      <c r="R6" s="44" t="s">
        <v>322</v>
      </c>
      <c r="S6" s="44"/>
      <c r="T6" s="44"/>
      <c r="U6" s="44"/>
      <c r="V6" s="296"/>
    </row>
    <row r="7" spans="1:22" ht="12.75">
      <c r="A7" s="296"/>
      <c r="B7" s="300"/>
      <c r="C7" s="378"/>
      <c r="D7" s="378"/>
      <c r="E7" s="378"/>
      <c r="F7" s="378"/>
      <c r="G7" s="378"/>
      <c r="H7" s="378"/>
      <c r="I7" s="378"/>
      <c r="J7" s="296"/>
      <c r="K7" s="296"/>
      <c r="L7" s="296"/>
      <c r="M7" s="296"/>
      <c r="N7" s="296"/>
      <c r="O7" s="296"/>
      <c r="P7" s="297"/>
      <c r="Q7" s="298"/>
      <c r="R7" s="44" t="s">
        <v>461</v>
      </c>
      <c r="S7" s="44"/>
      <c r="T7" s="44"/>
      <c r="U7" s="44"/>
      <c r="V7" s="296"/>
    </row>
    <row r="8" spans="1:22" ht="12.75">
      <c r="A8" s="296"/>
      <c r="B8" s="300"/>
      <c r="C8" s="378"/>
      <c r="D8" s="378"/>
      <c r="E8" s="378"/>
      <c r="F8" s="378"/>
      <c r="G8" s="378"/>
      <c r="H8" s="378"/>
      <c r="I8" s="378"/>
      <c r="J8" s="296"/>
      <c r="K8" s="296"/>
      <c r="L8" s="296"/>
      <c r="M8" s="296"/>
      <c r="N8" s="296"/>
      <c r="O8" s="296"/>
      <c r="P8" s="297"/>
      <c r="Q8" s="298"/>
      <c r="R8" s="44"/>
      <c r="S8" s="44"/>
      <c r="T8" s="44"/>
      <c r="U8" s="44"/>
      <c r="V8" s="296"/>
    </row>
    <row r="9" spans="1:22" ht="13.5" thickBo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  <c r="Q9" s="296"/>
      <c r="R9" s="296"/>
      <c r="S9" s="296"/>
      <c r="T9" s="301" t="s">
        <v>171</v>
      </c>
      <c r="U9" s="296"/>
      <c r="V9" s="296"/>
    </row>
    <row r="10" spans="1:22" ht="12.75">
      <c r="A10" s="684"/>
      <c r="B10" s="686" t="s">
        <v>130</v>
      </c>
      <c r="C10" s="688" t="s">
        <v>131</v>
      </c>
      <c r="D10" s="678" t="s">
        <v>379</v>
      </c>
      <c r="E10" s="679"/>
      <c r="F10" s="680"/>
      <c r="G10" s="688" t="s">
        <v>133</v>
      </c>
      <c r="H10" s="678" t="s">
        <v>379</v>
      </c>
      <c r="I10" s="679"/>
      <c r="J10" s="679"/>
      <c r="K10" s="676" t="s">
        <v>273</v>
      </c>
      <c r="L10" s="678" t="s">
        <v>379</v>
      </c>
      <c r="M10" s="679"/>
      <c r="N10" s="680"/>
      <c r="O10" s="676" t="s">
        <v>279</v>
      </c>
      <c r="P10" s="678" t="s">
        <v>379</v>
      </c>
      <c r="Q10" s="679"/>
      <c r="R10" s="680"/>
      <c r="S10" s="676" t="s">
        <v>135</v>
      </c>
      <c r="T10" s="678" t="s">
        <v>379</v>
      </c>
      <c r="U10" s="679"/>
      <c r="V10" s="680"/>
    </row>
    <row r="11" spans="1:22" ht="12.75">
      <c r="A11" s="685"/>
      <c r="B11" s="687"/>
      <c r="C11" s="689"/>
      <c r="D11" s="672" t="s">
        <v>136</v>
      </c>
      <c r="E11" s="673"/>
      <c r="F11" s="674" t="s">
        <v>137</v>
      </c>
      <c r="G11" s="689"/>
      <c r="H11" s="672" t="s">
        <v>136</v>
      </c>
      <c r="I11" s="673"/>
      <c r="J11" s="682" t="s">
        <v>137</v>
      </c>
      <c r="K11" s="677"/>
      <c r="L11" s="672" t="s">
        <v>136</v>
      </c>
      <c r="M11" s="673"/>
      <c r="N11" s="674" t="s">
        <v>137</v>
      </c>
      <c r="O11" s="677"/>
      <c r="P11" s="672" t="s">
        <v>136</v>
      </c>
      <c r="Q11" s="673"/>
      <c r="R11" s="674" t="s">
        <v>137</v>
      </c>
      <c r="S11" s="677"/>
      <c r="T11" s="672" t="s">
        <v>136</v>
      </c>
      <c r="U11" s="673"/>
      <c r="V11" s="674" t="s">
        <v>137</v>
      </c>
    </row>
    <row r="12" spans="1:22" ht="48.75" thickBot="1">
      <c r="A12" s="685"/>
      <c r="B12" s="687"/>
      <c r="C12" s="689"/>
      <c r="D12" s="302" t="s">
        <v>131</v>
      </c>
      <c r="E12" s="303" t="s">
        <v>138</v>
      </c>
      <c r="F12" s="675"/>
      <c r="G12" s="689"/>
      <c r="H12" s="302" t="s">
        <v>131</v>
      </c>
      <c r="I12" s="303" t="s">
        <v>138</v>
      </c>
      <c r="J12" s="683"/>
      <c r="K12" s="677"/>
      <c r="L12" s="302" t="s">
        <v>131</v>
      </c>
      <c r="M12" s="303" t="s">
        <v>138</v>
      </c>
      <c r="N12" s="675"/>
      <c r="O12" s="677"/>
      <c r="P12" s="302" t="s">
        <v>131</v>
      </c>
      <c r="Q12" s="303" t="s">
        <v>138</v>
      </c>
      <c r="R12" s="675"/>
      <c r="S12" s="677"/>
      <c r="T12" s="302" t="s">
        <v>131</v>
      </c>
      <c r="U12" s="303" t="s">
        <v>138</v>
      </c>
      <c r="V12" s="675"/>
    </row>
    <row r="13" spans="1:22" ht="34.5" customHeight="1" thickBot="1">
      <c r="A13" s="304">
        <v>1</v>
      </c>
      <c r="B13" s="305" t="s">
        <v>172</v>
      </c>
      <c r="C13" s="306">
        <f>G13+K13+O13+S13</f>
        <v>3.5</v>
      </c>
      <c r="D13" s="307">
        <f>H13+L13+P13+T13</f>
        <v>-5.300000000000001</v>
      </c>
      <c r="E13" s="307">
        <f>I13+M13+Q13+U13</f>
        <v>5.15</v>
      </c>
      <c r="F13" s="306">
        <f>J13+N13+R13+V13</f>
        <v>8.8</v>
      </c>
      <c r="G13" s="308">
        <f>G14+G17+G18</f>
        <v>2</v>
      </c>
      <c r="H13" s="308">
        <f>H14+H17+H18</f>
        <v>-6.800000000000001</v>
      </c>
      <c r="I13" s="308">
        <f>I14+I17+I18</f>
        <v>-1.5</v>
      </c>
      <c r="J13" s="308">
        <f>J14+J17+J18</f>
        <v>8.8</v>
      </c>
      <c r="K13" s="308"/>
      <c r="L13" s="308"/>
      <c r="M13" s="308">
        <f>M14+M17+M18</f>
        <v>6.65</v>
      </c>
      <c r="N13" s="308"/>
      <c r="O13" s="308"/>
      <c r="P13" s="308"/>
      <c r="Q13" s="308"/>
      <c r="R13" s="308"/>
      <c r="S13" s="308">
        <f>S14+S17+S18</f>
        <v>1.5</v>
      </c>
      <c r="T13" s="308">
        <f>T14+T17+T18</f>
        <v>1.5</v>
      </c>
      <c r="U13" s="308"/>
      <c r="V13" s="607"/>
    </row>
    <row r="14" spans="1:22" ht="12.75">
      <c r="A14" s="313">
        <v>1</v>
      </c>
      <c r="B14" s="323" t="s">
        <v>173</v>
      </c>
      <c r="C14" s="314"/>
      <c r="D14" s="314">
        <f aca="true" t="shared" si="0" ref="D14:F15">H14+L14+P14+T14</f>
        <v>-8.8</v>
      </c>
      <c r="E14" s="314">
        <f t="shared" si="0"/>
        <v>6.65</v>
      </c>
      <c r="F14" s="314">
        <f t="shared" si="0"/>
        <v>8.8</v>
      </c>
      <c r="G14" s="316"/>
      <c r="H14" s="315">
        <f>SUM(H15:H16)</f>
        <v>-8.8</v>
      </c>
      <c r="I14" s="315"/>
      <c r="J14" s="315">
        <f>SUM(J15:J16)</f>
        <v>8.8</v>
      </c>
      <c r="K14" s="315"/>
      <c r="L14" s="315"/>
      <c r="M14" s="315">
        <f>SUM(M15:M16)</f>
        <v>6.65</v>
      </c>
      <c r="N14" s="319"/>
      <c r="O14" s="320"/>
      <c r="P14" s="315"/>
      <c r="Q14" s="315"/>
      <c r="R14" s="321"/>
      <c r="S14" s="320"/>
      <c r="T14" s="315"/>
      <c r="U14" s="315"/>
      <c r="V14" s="321"/>
    </row>
    <row r="15" spans="1:22" ht="12.75">
      <c r="A15" s="325">
        <v>2</v>
      </c>
      <c r="B15" s="241" t="s">
        <v>93</v>
      </c>
      <c r="C15" s="317"/>
      <c r="D15" s="322"/>
      <c r="E15" s="322">
        <f t="shared" si="0"/>
        <v>6.65</v>
      </c>
      <c r="F15" s="322"/>
      <c r="G15" s="318"/>
      <c r="H15" s="322"/>
      <c r="I15" s="326"/>
      <c r="J15" s="327"/>
      <c r="K15" s="317"/>
      <c r="L15" s="326"/>
      <c r="M15" s="326">
        <v>6.65</v>
      </c>
      <c r="N15" s="328"/>
      <c r="O15" s="329"/>
      <c r="P15" s="326"/>
      <c r="Q15" s="326"/>
      <c r="R15" s="327"/>
      <c r="S15" s="318"/>
      <c r="T15" s="326"/>
      <c r="U15" s="326"/>
      <c r="V15" s="327"/>
    </row>
    <row r="16" spans="1:22" ht="12.75">
      <c r="A16" s="325">
        <v>3</v>
      </c>
      <c r="B16" s="241" t="s">
        <v>286</v>
      </c>
      <c r="C16" s="317"/>
      <c r="D16" s="326">
        <f>H16+L16+P16+T16</f>
        <v>-8.8</v>
      </c>
      <c r="E16" s="326"/>
      <c r="F16" s="315"/>
      <c r="G16" s="318"/>
      <c r="H16" s="326">
        <v>-8.8</v>
      </c>
      <c r="I16" s="326"/>
      <c r="J16" s="327">
        <v>8.8</v>
      </c>
      <c r="K16" s="330"/>
      <c r="L16" s="326"/>
      <c r="M16" s="326"/>
      <c r="N16" s="328"/>
      <c r="O16" s="329"/>
      <c r="P16" s="326"/>
      <c r="Q16" s="326"/>
      <c r="R16" s="327"/>
      <c r="S16" s="329"/>
      <c r="T16" s="326"/>
      <c r="U16" s="326"/>
      <c r="V16" s="327"/>
    </row>
    <row r="17" spans="1:22" ht="13.5" thickBot="1">
      <c r="A17" s="325">
        <v>4</v>
      </c>
      <c r="B17" s="331" t="s">
        <v>66</v>
      </c>
      <c r="C17" s="330">
        <f>G17+K17+O17+S17</f>
        <v>2</v>
      </c>
      <c r="D17" s="324">
        <f>H17+L17+P17+T17</f>
        <v>2</v>
      </c>
      <c r="E17" s="324">
        <f>I17+M17+Q17+U17</f>
        <v>-1.5</v>
      </c>
      <c r="F17" s="334"/>
      <c r="G17" s="332">
        <v>2</v>
      </c>
      <c r="H17" s="324">
        <v>2</v>
      </c>
      <c r="I17" s="324">
        <v>-1.5</v>
      </c>
      <c r="J17" s="335"/>
      <c r="K17" s="330"/>
      <c r="L17" s="324"/>
      <c r="M17" s="324"/>
      <c r="N17" s="341"/>
      <c r="O17" s="332"/>
      <c r="P17" s="324"/>
      <c r="Q17" s="324"/>
      <c r="R17" s="335"/>
      <c r="S17" s="332">
        <f>T17+V17</f>
        <v>0</v>
      </c>
      <c r="T17" s="324"/>
      <c r="U17" s="324"/>
      <c r="V17" s="342"/>
    </row>
    <row r="18" spans="1:22" ht="13.5" thickBot="1">
      <c r="A18" s="304">
        <v>4.6</v>
      </c>
      <c r="B18" s="331" t="s">
        <v>68</v>
      </c>
      <c r="C18" s="330">
        <f>G18+K18+O18+S18</f>
        <v>1.5</v>
      </c>
      <c r="D18" s="324">
        <f>H18+L18+P18+T18</f>
        <v>1.5</v>
      </c>
      <c r="E18" s="324"/>
      <c r="F18" s="334"/>
      <c r="G18" s="332"/>
      <c r="H18" s="324"/>
      <c r="I18" s="324"/>
      <c r="J18" s="342"/>
      <c r="K18" s="330"/>
      <c r="L18" s="324"/>
      <c r="M18" s="324"/>
      <c r="N18" s="341"/>
      <c r="O18" s="332"/>
      <c r="P18" s="324"/>
      <c r="Q18" s="324"/>
      <c r="R18" s="335"/>
      <c r="S18" s="332">
        <f>T18+V18</f>
        <v>1.5</v>
      </c>
      <c r="T18" s="324">
        <v>1.5</v>
      </c>
      <c r="U18" s="324"/>
      <c r="V18" s="342"/>
    </row>
    <row r="19" spans="1:22" ht="33" customHeight="1" thickBot="1">
      <c r="A19" s="313">
        <v>5.4</v>
      </c>
      <c r="B19" s="305" t="s">
        <v>192</v>
      </c>
      <c r="C19" s="312">
        <f>G19+K19+O19+S19</f>
        <v>8.199999999999996</v>
      </c>
      <c r="D19" s="307">
        <f>H19+L19+P19+T19</f>
        <v>8.199999999999996</v>
      </c>
      <c r="E19" s="307">
        <f>I19+M19+Q19+U19</f>
        <v>-26.348000000000003</v>
      </c>
      <c r="F19" s="311">
        <f>J19+N19+R19+V19</f>
        <v>0</v>
      </c>
      <c r="G19" s="310">
        <f>G20+SUM(G25:G46)</f>
        <v>8.199999999999996</v>
      </c>
      <c r="H19" s="310">
        <f>H20+SUM(H25:H46)</f>
        <v>8.199999999999996</v>
      </c>
      <c r="I19" s="310">
        <f>I20+SUM(I25:I46)</f>
        <v>-21.408</v>
      </c>
      <c r="J19" s="310"/>
      <c r="K19" s="310"/>
      <c r="L19" s="310"/>
      <c r="M19" s="310"/>
      <c r="N19" s="310"/>
      <c r="O19" s="310"/>
      <c r="P19" s="310"/>
      <c r="Q19" s="310">
        <f>Q20+SUM(Q25:Q46)</f>
        <v>-4.94</v>
      </c>
      <c r="R19" s="310"/>
      <c r="S19" s="310"/>
      <c r="T19" s="310"/>
      <c r="U19" s="310"/>
      <c r="V19" s="310"/>
    </row>
    <row r="20" spans="1:22" ht="12.75">
      <c r="A20" s="325">
        <v>6.2</v>
      </c>
      <c r="B20" s="323" t="s">
        <v>312</v>
      </c>
      <c r="C20" s="316">
        <f>G20+K20+O20+S20</f>
        <v>-22.565</v>
      </c>
      <c r="D20" s="315">
        <f>H20+L20+P20+T20</f>
        <v>-22.565</v>
      </c>
      <c r="E20" s="315">
        <f>I20+M20+Q20+U20</f>
        <v>-4.96</v>
      </c>
      <c r="F20" s="344"/>
      <c r="G20" s="345">
        <f>H20+J20</f>
        <v>-22.565</v>
      </c>
      <c r="H20" s="346">
        <f>SUM(H21:H24)</f>
        <v>-22.565</v>
      </c>
      <c r="I20" s="346">
        <f>SUM(I21:I22)</f>
        <v>-4.96</v>
      </c>
      <c r="J20" s="347"/>
      <c r="K20" s="332"/>
      <c r="L20" s="346"/>
      <c r="M20" s="346"/>
      <c r="N20" s="348"/>
      <c r="O20" s="345"/>
      <c r="P20" s="346"/>
      <c r="Q20" s="349"/>
      <c r="R20" s="350"/>
      <c r="S20" s="351"/>
      <c r="T20" s="352"/>
      <c r="U20" s="352"/>
      <c r="V20" s="348"/>
    </row>
    <row r="21" spans="1:22" ht="12.75">
      <c r="A21" s="325">
        <v>7</v>
      </c>
      <c r="B21" s="241" t="s">
        <v>147</v>
      </c>
      <c r="C21" s="318">
        <f aca="true" t="shared" si="1" ref="C21:D24">G21+K21+O21+S21</f>
        <v>-0.89</v>
      </c>
      <c r="D21" s="326">
        <f t="shared" si="1"/>
        <v>-0.89</v>
      </c>
      <c r="E21" s="322">
        <f>I21+M21+Q21+U21</f>
        <v>-4.96</v>
      </c>
      <c r="F21" s="334"/>
      <c r="G21" s="329">
        <f>H21+J21</f>
        <v>-0.89</v>
      </c>
      <c r="H21" s="326">
        <v>-0.89</v>
      </c>
      <c r="I21" s="326">
        <v>-4.96</v>
      </c>
      <c r="J21" s="327"/>
      <c r="K21" s="329"/>
      <c r="L21" s="326"/>
      <c r="M21" s="326"/>
      <c r="N21" s="327"/>
      <c r="O21" s="318"/>
      <c r="P21" s="326"/>
      <c r="Q21" s="326"/>
      <c r="R21" s="327"/>
      <c r="S21" s="336"/>
      <c r="T21" s="326"/>
      <c r="U21" s="326"/>
      <c r="V21" s="327"/>
    </row>
    <row r="22" spans="1:22" ht="13.5" thickBot="1">
      <c r="A22" s="325">
        <v>7.8</v>
      </c>
      <c r="B22" s="241" t="s">
        <v>148</v>
      </c>
      <c r="C22" s="318">
        <f t="shared" si="1"/>
        <v>1.14</v>
      </c>
      <c r="D22" s="326">
        <f t="shared" si="1"/>
        <v>1.14</v>
      </c>
      <c r="E22" s="322">
        <f>I22+M22+Q22+U22</f>
        <v>0</v>
      </c>
      <c r="F22" s="334"/>
      <c r="G22" s="329">
        <f>H22+J22</f>
        <v>1.14</v>
      </c>
      <c r="H22" s="326">
        <v>1.14</v>
      </c>
      <c r="I22" s="326"/>
      <c r="J22" s="327"/>
      <c r="K22" s="329"/>
      <c r="L22" s="326"/>
      <c r="M22" s="326"/>
      <c r="N22" s="327"/>
      <c r="O22" s="332"/>
      <c r="P22" s="326"/>
      <c r="Q22" s="326"/>
      <c r="R22" s="327"/>
      <c r="S22" s="336"/>
      <c r="T22" s="326"/>
      <c r="U22" s="326"/>
      <c r="V22" s="327"/>
    </row>
    <row r="23" spans="1:22" ht="26.25" thickBot="1">
      <c r="A23" s="304">
        <v>8.6</v>
      </c>
      <c r="B23" s="338" t="s">
        <v>146</v>
      </c>
      <c r="C23" s="318">
        <f t="shared" si="1"/>
        <v>-7.815</v>
      </c>
      <c r="D23" s="326">
        <f t="shared" si="1"/>
        <v>-7.815</v>
      </c>
      <c r="E23" s="324"/>
      <c r="F23" s="334"/>
      <c r="G23" s="329">
        <f>H23+J23</f>
        <v>-7.815</v>
      </c>
      <c r="H23" s="326">
        <v>-7.815</v>
      </c>
      <c r="I23" s="326"/>
      <c r="J23" s="327"/>
      <c r="K23" s="329"/>
      <c r="L23" s="326"/>
      <c r="M23" s="326"/>
      <c r="N23" s="327"/>
      <c r="O23" s="332"/>
      <c r="P23" s="326"/>
      <c r="Q23" s="326"/>
      <c r="R23" s="327"/>
      <c r="S23" s="336"/>
      <c r="T23" s="326"/>
      <c r="U23" s="326"/>
      <c r="V23" s="327"/>
    </row>
    <row r="24" spans="1:22" ht="24.75" customHeight="1">
      <c r="A24" s="313">
        <v>9.4</v>
      </c>
      <c r="B24" s="338" t="s">
        <v>288</v>
      </c>
      <c r="C24" s="318">
        <f t="shared" si="1"/>
        <v>-15</v>
      </c>
      <c r="D24" s="326">
        <f t="shared" si="1"/>
        <v>-15</v>
      </c>
      <c r="E24" s="324"/>
      <c r="F24" s="334"/>
      <c r="G24" s="329">
        <f>H24+J24</f>
        <v>-15</v>
      </c>
      <c r="H24" s="326">
        <v>-15</v>
      </c>
      <c r="I24" s="326"/>
      <c r="J24" s="327"/>
      <c r="K24" s="329"/>
      <c r="L24" s="326"/>
      <c r="M24" s="326"/>
      <c r="N24" s="327"/>
      <c r="O24" s="332"/>
      <c r="P24" s="326"/>
      <c r="Q24" s="326"/>
      <c r="R24" s="327"/>
      <c r="S24" s="336"/>
      <c r="T24" s="326"/>
      <c r="U24" s="326"/>
      <c r="V24" s="327"/>
    </row>
    <row r="25" spans="1:22" ht="12.75">
      <c r="A25" s="325">
        <v>10.2</v>
      </c>
      <c r="B25" s="331" t="s">
        <v>96</v>
      </c>
      <c r="C25" s="332"/>
      <c r="D25" s="324"/>
      <c r="E25" s="324">
        <f>+I25+M25+Q25+U25</f>
        <v>-0.2</v>
      </c>
      <c r="F25" s="334"/>
      <c r="G25" s="332"/>
      <c r="H25" s="324"/>
      <c r="I25" s="324">
        <v>-0.2</v>
      </c>
      <c r="J25" s="327"/>
      <c r="K25" s="329"/>
      <c r="L25" s="326"/>
      <c r="M25" s="326"/>
      <c r="N25" s="327"/>
      <c r="O25" s="332"/>
      <c r="P25" s="324"/>
      <c r="Q25" s="324"/>
      <c r="R25" s="335"/>
      <c r="S25" s="330"/>
      <c r="T25" s="324"/>
      <c r="U25" s="324"/>
      <c r="V25" s="335"/>
    </row>
    <row r="26" spans="1:22" ht="12.75">
      <c r="A26" s="325">
        <v>11</v>
      </c>
      <c r="B26" s="331" t="s">
        <v>97</v>
      </c>
      <c r="C26" s="332"/>
      <c r="D26" s="324"/>
      <c r="E26" s="324">
        <f>+I26+M26+Q26+U26</f>
        <v>-0.45</v>
      </c>
      <c r="F26" s="334"/>
      <c r="G26" s="332"/>
      <c r="H26" s="324"/>
      <c r="I26" s="324">
        <v>-0.4</v>
      </c>
      <c r="J26" s="327"/>
      <c r="K26" s="329"/>
      <c r="L26" s="326"/>
      <c r="M26" s="326"/>
      <c r="N26" s="327"/>
      <c r="O26" s="332"/>
      <c r="P26" s="324"/>
      <c r="Q26" s="324">
        <v>-0.05</v>
      </c>
      <c r="R26" s="335"/>
      <c r="S26" s="330"/>
      <c r="T26" s="324"/>
      <c r="U26" s="324"/>
      <c r="V26" s="335"/>
    </row>
    <row r="27" spans="1:22" ht="13.5" thickBot="1">
      <c r="A27" s="325">
        <v>11.8</v>
      </c>
      <c r="B27" s="331" t="s">
        <v>75</v>
      </c>
      <c r="C27" s="332"/>
      <c r="D27" s="324"/>
      <c r="E27" s="324">
        <f>+I27+M27+Q27+U27</f>
        <v>-0.2</v>
      </c>
      <c r="F27" s="334"/>
      <c r="G27" s="332"/>
      <c r="H27" s="324"/>
      <c r="I27" s="324">
        <v>-0.2</v>
      </c>
      <c r="J27" s="327"/>
      <c r="K27" s="329"/>
      <c r="L27" s="326"/>
      <c r="M27" s="326"/>
      <c r="N27" s="327"/>
      <c r="O27" s="332"/>
      <c r="P27" s="324"/>
      <c r="Q27" s="324"/>
      <c r="R27" s="335"/>
      <c r="S27" s="330"/>
      <c r="T27" s="324"/>
      <c r="U27" s="324"/>
      <c r="V27" s="335"/>
    </row>
    <row r="28" spans="1:22" ht="13.5" thickBot="1">
      <c r="A28" s="304">
        <v>12.6</v>
      </c>
      <c r="B28" s="331" t="s">
        <v>155</v>
      </c>
      <c r="C28" s="332"/>
      <c r="D28" s="324"/>
      <c r="E28" s="324">
        <f>+I28+M28+Q28+U28</f>
        <v>-0.30000000000000004</v>
      </c>
      <c r="F28" s="334"/>
      <c r="G28" s="332"/>
      <c r="H28" s="324"/>
      <c r="I28" s="324">
        <v>-0.2</v>
      </c>
      <c r="J28" s="327"/>
      <c r="K28" s="329"/>
      <c r="L28" s="326"/>
      <c r="M28" s="326"/>
      <c r="N28" s="327"/>
      <c r="O28" s="332"/>
      <c r="P28" s="324"/>
      <c r="Q28" s="324">
        <v>-0.1</v>
      </c>
      <c r="R28" s="335"/>
      <c r="S28" s="330"/>
      <c r="T28" s="324"/>
      <c r="U28" s="324"/>
      <c r="V28" s="335"/>
    </row>
    <row r="29" spans="1:22" ht="12.75">
      <c r="A29" s="313">
        <v>13.4</v>
      </c>
      <c r="B29" s="331" t="s">
        <v>119</v>
      </c>
      <c r="C29" s="332"/>
      <c r="D29" s="324"/>
      <c r="E29" s="324">
        <f aca="true" t="shared" si="2" ref="E29:E34">+I29+M29+Q29+U29</f>
        <v>-1.7</v>
      </c>
      <c r="F29" s="334"/>
      <c r="G29" s="332"/>
      <c r="H29" s="324"/>
      <c r="I29" s="324">
        <v>-1</v>
      </c>
      <c r="J29" s="335"/>
      <c r="K29" s="329"/>
      <c r="L29" s="326"/>
      <c r="M29" s="326"/>
      <c r="N29" s="327"/>
      <c r="O29" s="332"/>
      <c r="P29" s="324"/>
      <c r="Q29" s="324">
        <v>-0.7</v>
      </c>
      <c r="R29" s="335"/>
      <c r="S29" s="330"/>
      <c r="T29" s="324"/>
      <c r="U29" s="324"/>
      <c r="V29" s="335"/>
    </row>
    <row r="30" spans="1:22" ht="12.75">
      <c r="A30" s="325">
        <v>14.2</v>
      </c>
      <c r="B30" s="331" t="s">
        <v>77</v>
      </c>
      <c r="C30" s="332">
        <f aca="true" t="shared" si="3" ref="C30:C35">+G30+K30+O30+S30</f>
        <v>2</v>
      </c>
      <c r="D30" s="324">
        <f aca="true" t="shared" si="4" ref="D30:D35">+H30+L30+P30+T30</f>
        <v>2</v>
      </c>
      <c r="E30" s="324">
        <f t="shared" si="2"/>
        <v>-0.5</v>
      </c>
      <c r="F30" s="334"/>
      <c r="G30" s="332">
        <f>+H30</f>
        <v>2</v>
      </c>
      <c r="H30" s="324">
        <v>2</v>
      </c>
      <c r="I30" s="324">
        <v>-0.2</v>
      </c>
      <c r="J30" s="335"/>
      <c r="K30" s="332"/>
      <c r="L30" s="324"/>
      <c r="M30" s="324"/>
      <c r="N30" s="335"/>
      <c r="O30" s="332"/>
      <c r="P30" s="324"/>
      <c r="Q30" s="324">
        <v>-0.3</v>
      </c>
      <c r="R30" s="335"/>
      <c r="S30" s="330"/>
      <c r="T30" s="324"/>
      <c r="U30" s="324"/>
      <c r="V30" s="335"/>
    </row>
    <row r="31" spans="1:22" ht="12.75">
      <c r="A31" s="325">
        <v>15</v>
      </c>
      <c r="B31" s="331" t="s">
        <v>158</v>
      </c>
      <c r="C31" s="332"/>
      <c r="D31" s="324"/>
      <c r="E31" s="324">
        <f t="shared" si="2"/>
        <v>-0.1</v>
      </c>
      <c r="F31" s="334"/>
      <c r="G31" s="332"/>
      <c r="H31" s="324"/>
      <c r="I31" s="324"/>
      <c r="J31" s="327"/>
      <c r="K31" s="332"/>
      <c r="L31" s="326"/>
      <c r="M31" s="326"/>
      <c r="N31" s="327"/>
      <c r="O31" s="332"/>
      <c r="P31" s="324"/>
      <c r="Q31" s="324">
        <v>-0.1</v>
      </c>
      <c r="R31" s="335"/>
      <c r="S31" s="330"/>
      <c r="T31" s="324"/>
      <c r="U31" s="324"/>
      <c r="V31" s="335"/>
    </row>
    <row r="32" spans="1:22" ht="13.5" thickBot="1">
      <c r="A32" s="325">
        <v>15.8</v>
      </c>
      <c r="B32" s="331" t="s">
        <v>284</v>
      </c>
      <c r="C32" s="332">
        <f t="shared" si="3"/>
        <v>3.5</v>
      </c>
      <c r="D32" s="324">
        <f t="shared" si="4"/>
        <v>3.5</v>
      </c>
      <c r="E32" s="324">
        <f t="shared" si="2"/>
        <v>-0.08</v>
      </c>
      <c r="F32" s="334"/>
      <c r="G32" s="332">
        <f>+H32</f>
        <v>3.5</v>
      </c>
      <c r="H32" s="324">
        <v>3.5</v>
      </c>
      <c r="I32" s="324"/>
      <c r="J32" s="327"/>
      <c r="K32" s="329"/>
      <c r="L32" s="326"/>
      <c r="M32" s="326"/>
      <c r="N32" s="327"/>
      <c r="O32" s="332"/>
      <c r="P32" s="324"/>
      <c r="Q32" s="324">
        <v>-0.08</v>
      </c>
      <c r="R32" s="335"/>
      <c r="S32" s="330"/>
      <c r="T32" s="324"/>
      <c r="U32" s="324"/>
      <c r="V32" s="335"/>
    </row>
    <row r="33" spans="1:22" ht="13.5" thickBot="1">
      <c r="A33" s="304">
        <v>16.6</v>
      </c>
      <c r="B33" s="331" t="s">
        <v>80</v>
      </c>
      <c r="C33" s="332">
        <f t="shared" si="3"/>
        <v>3.5</v>
      </c>
      <c r="D33" s="324">
        <f t="shared" si="4"/>
        <v>3.5</v>
      </c>
      <c r="E33" s="324"/>
      <c r="F33" s="334"/>
      <c r="G33" s="332">
        <f>+H33</f>
        <v>3.5</v>
      </c>
      <c r="H33" s="324">
        <v>3.5</v>
      </c>
      <c r="I33" s="324"/>
      <c r="J33" s="327"/>
      <c r="K33" s="329"/>
      <c r="L33" s="326"/>
      <c r="M33" s="326"/>
      <c r="N33" s="327"/>
      <c r="O33" s="332"/>
      <c r="P33" s="324"/>
      <c r="Q33" s="324"/>
      <c r="R33" s="335"/>
      <c r="S33" s="330"/>
      <c r="T33" s="324"/>
      <c r="U33" s="324"/>
      <c r="V33" s="335"/>
    </row>
    <row r="34" spans="1:22" ht="12.75">
      <c r="A34" s="313">
        <v>17.4</v>
      </c>
      <c r="B34" s="331" t="s">
        <v>161</v>
      </c>
      <c r="C34" s="332">
        <f t="shared" si="3"/>
        <v>3.5</v>
      </c>
      <c r="D34" s="324">
        <f t="shared" si="4"/>
        <v>3.5</v>
      </c>
      <c r="E34" s="324">
        <f t="shared" si="2"/>
        <v>-2.5</v>
      </c>
      <c r="F34" s="324"/>
      <c r="G34" s="332">
        <f>+H34+J34</f>
        <v>3.5</v>
      </c>
      <c r="H34" s="324">
        <v>3.5</v>
      </c>
      <c r="I34" s="324">
        <v>-0.5</v>
      </c>
      <c r="J34" s="335"/>
      <c r="K34" s="329"/>
      <c r="L34" s="326"/>
      <c r="M34" s="326"/>
      <c r="N34" s="327"/>
      <c r="O34" s="332"/>
      <c r="P34" s="324"/>
      <c r="Q34" s="324">
        <v>-2</v>
      </c>
      <c r="R34" s="335"/>
      <c r="S34" s="330"/>
      <c r="T34" s="324"/>
      <c r="U34" s="324"/>
      <c r="V34" s="335"/>
    </row>
    <row r="35" spans="1:22" ht="12.75">
      <c r="A35" s="325">
        <v>18.2</v>
      </c>
      <c r="B35" s="331" t="s">
        <v>84</v>
      </c>
      <c r="C35" s="332">
        <f t="shared" si="3"/>
        <v>1.5</v>
      </c>
      <c r="D35" s="324">
        <f t="shared" si="4"/>
        <v>1.5</v>
      </c>
      <c r="E35" s="324"/>
      <c r="F35" s="324"/>
      <c r="G35" s="332">
        <f>+H35+J35</f>
        <v>1.5</v>
      </c>
      <c r="H35" s="324">
        <v>1.5</v>
      </c>
      <c r="I35" s="324"/>
      <c r="J35" s="335"/>
      <c r="K35" s="329"/>
      <c r="L35" s="326"/>
      <c r="M35" s="326"/>
      <c r="N35" s="327"/>
      <c r="O35" s="332"/>
      <c r="P35" s="324"/>
      <c r="Q35" s="324"/>
      <c r="R35" s="335"/>
      <c r="S35" s="330"/>
      <c r="T35" s="324"/>
      <c r="U35" s="324"/>
      <c r="V35" s="335"/>
    </row>
    <row r="36" spans="1:22" ht="12.75">
      <c r="A36" s="325">
        <v>19</v>
      </c>
      <c r="B36" s="331" t="s">
        <v>88</v>
      </c>
      <c r="C36" s="332">
        <f>+G36+K36+O36+S36</f>
        <v>2.7</v>
      </c>
      <c r="D36" s="324">
        <f>+H36+L36+P36+T36</f>
        <v>2.7</v>
      </c>
      <c r="E36" s="324"/>
      <c r="F36" s="334"/>
      <c r="G36" s="332">
        <f>+H36</f>
        <v>2.7</v>
      </c>
      <c r="H36" s="324">
        <v>2.7</v>
      </c>
      <c r="I36" s="324"/>
      <c r="J36" s="327"/>
      <c r="K36" s="329"/>
      <c r="L36" s="326"/>
      <c r="M36" s="326"/>
      <c r="N36" s="327"/>
      <c r="O36" s="332"/>
      <c r="P36" s="324"/>
      <c r="Q36" s="324"/>
      <c r="R36" s="335"/>
      <c r="S36" s="330"/>
      <c r="T36" s="324"/>
      <c r="U36" s="324"/>
      <c r="V36" s="335"/>
    </row>
    <row r="37" spans="1:22" ht="13.5" thickBot="1">
      <c r="A37" s="325">
        <v>19.8</v>
      </c>
      <c r="B37" s="331" t="s">
        <v>89</v>
      </c>
      <c r="C37" s="332">
        <f aca="true" t="shared" si="5" ref="C37:E38">G37+K37+O37+S37</f>
        <v>1.5</v>
      </c>
      <c r="D37" s="324">
        <f t="shared" si="5"/>
        <v>1.5</v>
      </c>
      <c r="E37" s="324">
        <f t="shared" si="5"/>
        <v>-1.06</v>
      </c>
      <c r="F37" s="324"/>
      <c r="G37" s="332">
        <f>H37+J37</f>
        <v>1.5</v>
      </c>
      <c r="H37" s="324">
        <v>1.5</v>
      </c>
      <c r="I37" s="324">
        <v>-0.35</v>
      </c>
      <c r="J37" s="335"/>
      <c r="K37" s="329"/>
      <c r="L37" s="326"/>
      <c r="M37" s="326"/>
      <c r="N37" s="327"/>
      <c r="O37" s="332"/>
      <c r="P37" s="324"/>
      <c r="Q37" s="324">
        <v>-0.71</v>
      </c>
      <c r="R37" s="335"/>
      <c r="S37" s="330"/>
      <c r="T37" s="324"/>
      <c r="U37" s="324"/>
      <c r="V37" s="335"/>
    </row>
    <row r="38" spans="1:22" ht="13.5" thickBot="1">
      <c r="A38" s="304">
        <v>20.6</v>
      </c>
      <c r="B38" s="331" t="s">
        <v>208</v>
      </c>
      <c r="C38" s="332"/>
      <c r="D38" s="324"/>
      <c r="E38" s="324">
        <f t="shared" si="5"/>
        <v>-0.17</v>
      </c>
      <c r="F38" s="334"/>
      <c r="G38" s="332"/>
      <c r="H38" s="324"/>
      <c r="I38" s="324">
        <v>-0.17</v>
      </c>
      <c r="J38" s="335"/>
      <c r="K38" s="332"/>
      <c r="L38" s="324"/>
      <c r="M38" s="324"/>
      <c r="N38" s="335"/>
      <c r="O38" s="332"/>
      <c r="P38" s="324"/>
      <c r="Q38" s="324"/>
      <c r="R38" s="335"/>
      <c r="S38" s="330"/>
      <c r="T38" s="324"/>
      <c r="U38" s="324"/>
      <c r="V38" s="335"/>
    </row>
    <row r="39" spans="1:22" ht="12.75">
      <c r="A39" s="313">
        <v>21.4</v>
      </c>
      <c r="B39" s="331" t="s">
        <v>164</v>
      </c>
      <c r="C39" s="332">
        <f aca="true" t="shared" si="6" ref="C39:E45">+G39+K39+O39+S39</f>
        <v>16.55</v>
      </c>
      <c r="D39" s="324">
        <f t="shared" si="6"/>
        <v>16.55</v>
      </c>
      <c r="E39" s="324">
        <f t="shared" si="6"/>
        <v>-1.2</v>
      </c>
      <c r="F39" s="334"/>
      <c r="G39" s="332">
        <f>+H39</f>
        <v>15.983</v>
      </c>
      <c r="H39" s="324">
        <v>15.983</v>
      </c>
      <c r="I39" s="324">
        <v>-0.3</v>
      </c>
      <c r="J39" s="327"/>
      <c r="K39" s="329"/>
      <c r="L39" s="326"/>
      <c r="M39" s="326"/>
      <c r="N39" s="327"/>
      <c r="O39" s="332">
        <f>+P39</f>
        <v>0.567</v>
      </c>
      <c r="P39" s="324">
        <v>0.567</v>
      </c>
      <c r="Q39" s="324">
        <v>-0.9</v>
      </c>
      <c r="R39" s="327"/>
      <c r="S39" s="330"/>
      <c r="T39" s="324"/>
      <c r="U39" s="324"/>
      <c r="V39" s="335"/>
    </row>
    <row r="40" spans="1:22" ht="12.75">
      <c r="A40" s="325">
        <v>22.2</v>
      </c>
      <c r="B40" s="353" t="s">
        <v>281</v>
      </c>
      <c r="C40" s="332">
        <f>+G40+K40+O40+S40</f>
        <v>-15.05</v>
      </c>
      <c r="D40" s="324">
        <f>+H40+L40+P40+T40</f>
        <v>-15.05</v>
      </c>
      <c r="E40" s="324">
        <f>+I40+M40+Q40+U40</f>
        <v>-12.428</v>
      </c>
      <c r="F40" s="334"/>
      <c r="G40" s="332">
        <f>+H40</f>
        <v>-14.483</v>
      </c>
      <c r="H40" s="324">
        <v>-14.483</v>
      </c>
      <c r="I40" s="324">
        <v>-12.428</v>
      </c>
      <c r="J40" s="327"/>
      <c r="K40" s="329"/>
      <c r="L40" s="326"/>
      <c r="M40" s="326"/>
      <c r="N40" s="327"/>
      <c r="O40" s="332">
        <f>+P40</f>
        <v>-0.567</v>
      </c>
      <c r="P40" s="324">
        <v>-0.567</v>
      </c>
      <c r="Q40" s="324"/>
      <c r="R40" s="327"/>
      <c r="S40" s="330"/>
      <c r="T40" s="324"/>
      <c r="U40" s="324"/>
      <c r="V40" s="335"/>
    </row>
    <row r="41" spans="1:22" ht="12.75">
      <c r="A41" s="325">
        <v>23</v>
      </c>
      <c r="B41" s="331" t="s">
        <v>105</v>
      </c>
      <c r="C41" s="332">
        <f t="shared" si="6"/>
        <v>3</v>
      </c>
      <c r="D41" s="324">
        <f t="shared" si="6"/>
        <v>3</v>
      </c>
      <c r="E41" s="324"/>
      <c r="F41" s="334"/>
      <c r="G41" s="332">
        <f>+H41+J41</f>
        <v>3</v>
      </c>
      <c r="H41" s="324">
        <v>3</v>
      </c>
      <c r="I41" s="324"/>
      <c r="J41" s="335"/>
      <c r="K41" s="332">
        <f>L41+N41</f>
        <v>0</v>
      </c>
      <c r="L41" s="324"/>
      <c r="M41" s="324"/>
      <c r="N41" s="335"/>
      <c r="O41" s="332"/>
      <c r="P41" s="324"/>
      <c r="Q41" s="324"/>
      <c r="R41" s="335"/>
      <c r="S41" s="330"/>
      <c r="T41" s="324"/>
      <c r="U41" s="324"/>
      <c r="V41" s="335"/>
    </row>
    <row r="42" spans="1:22" ht="13.5" thickBot="1">
      <c r="A42" s="325">
        <v>23.8</v>
      </c>
      <c r="B42" s="331" t="s">
        <v>165</v>
      </c>
      <c r="C42" s="332">
        <f t="shared" si="6"/>
        <v>2.91</v>
      </c>
      <c r="D42" s="324">
        <f t="shared" si="6"/>
        <v>2.91</v>
      </c>
      <c r="E42" s="324">
        <f t="shared" si="6"/>
        <v>-0.4</v>
      </c>
      <c r="F42" s="334"/>
      <c r="G42" s="332">
        <f>+H42</f>
        <v>2.91</v>
      </c>
      <c r="H42" s="324">
        <v>2.91</v>
      </c>
      <c r="I42" s="324">
        <v>-0.4</v>
      </c>
      <c r="J42" s="327"/>
      <c r="K42" s="332"/>
      <c r="L42" s="324"/>
      <c r="M42" s="324"/>
      <c r="N42" s="327"/>
      <c r="O42" s="332"/>
      <c r="P42" s="324"/>
      <c r="Q42" s="324"/>
      <c r="R42" s="335"/>
      <c r="S42" s="330"/>
      <c r="T42" s="324"/>
      <c r="U42" s="324"/>
      <c r="V42" s="335"/>
    </row>
    <row r="43" spans="1:22" ht="13.5" thickBot="1">
      <c r="A43" s="304">
        <v>24.6</v>
      </c>
      <c r="B43" s="331" t="s">
        <v>99</v>
      </c>
      <c r="C43" s="332">
        <f t="shared" si="6"/>
        <v>1.74</v>
      </c>
      <c r="D43" s="324">
        <f t="shared" si="6"/>
        <v>1.74</v>
      </c>
      <c r="E43" s="324"/>
      <c r="F43" s="334"/>
      <c r="G43" s="332">
        <f>+H43</f>
        <v>1.74</v>
      </c>
      <c r="H43" s="324">
        <v>1.74</v>
      </c>
      <c r="I43" s="324"/>
      <c r="J43" s="327"/>
      <c r="K43" s="329"/>
      <c r="L43" s="326"/>
      <c r="M43" s="326"/>
      <c r="N43" s="327"/>
      <c r="O43" s="332"/>
      <c r="P43" s="324"/>
      <c r="Q43" s="324"/>
      <c r="R43" s="335"/>
      <c r="S43" s="330"/>
      <c r="T43" s="324"/>
      <c r="U43" s="324"/>
      <c r="V43" s="335"/>
    </row>
    <row r="44" spans="1:22" ht="12.75">
      <c r="A44" s="313">
        <v>25.4</v>
      </c>
      <c r="B44" s="331" t="s">
        <v>209</v>
      </c>
      <c r="C44" s="332">
        <f t="shared" si="6"/>
        <v>0.5</v>
      </c>
      <c r="D44" s="324">
        <f t="shared" si="6"/>
        <v>0.5</v>
      </c>
      <c r="E44" s="324"/>
      <c r="F44" s="334"/>
      <c r="G44" s="332">
        <f>+H44</f>
        <v>0.5</v>
      </c>
      <c r="H44" s="324">
        <v>0.5</v>
      </c>
      <c r="I44" s="324"/>
      <c r="J44" s="327"/>
      <c r="K44" s="329"/>
      <c r="L44" s="326"/>
      <c r="M44" s="326"/>
      <c r="N44" s="327"/>
      <c r="O44" s="332"/>
      <c r="P44" s="324"/>
      <c r="Q44" s="324"/>
      <c r="R44" s="335"/>
      <c r="S44" s="330"/>
      <c r="T44" s="324"/>
      <c r="U44" s="324"/>
      <c r="V44" s="335"/>
    </row>
    <row r="45" spans="1:22" ht="12.75">
      <c r="A45" s="325">
        <v>26.2</v>
      </c>
      <c r="B45" s="331" t="s">
        <v>166</v>
      </c>
      <c r="C45" s="332"/>
      <c r="D45" s="324"/>
      <c r="E45" s="324">
        <f t="shared" si="6"/>
        <v>-0.1</v>
      </c>
      <c r="F45" s="334"/>
      <c r="G45" s="332"/>
      <c r="H45" s="324"/>
      <c r="I45" s="324">
        <v>-0.1</v>
      </c>
      <c r="J45" s="327"/>
      <c r="K45" s="332"/>
      <c r="L45" s="324"/>
      <c r="M45" s="324"/>
      <c r="N45" s="327"/>
      <c r="O45" s="332"/>
      <c r="P45" s="324"/>
      <c r="Q45" s="324"/>
      <c r="R45" s="335"/>
      <c r="S45" s="330"/>
      <c r="T45" s="324"/>
      <c r="U45" s="324"/>
      <c r="V45" s="335"/>
    </row>
    <row r="46" spans="1:22" ht="13.5" thickBot="1">
      <c r="A46" s="325">
        <v>27</v>
      </c>
      <c r="B46" s="331" t="s">
        <v>64</v>
      </c>
      <c r="C46" s="332">
        <f>G46+K46+O46+S46</f>
        <v>2.915</v>
      </c>
      <c r="D46" s="324">
        <f>H46+L46+P46+T46</f>
        <v>2.915</v>
      </c>
      <c r="E46" s="324"/>
      <c r="F46" s="324"/>
      <c r="G46" s="332">
        <f>+H46</f>
        <v>2.915</v>
      </c>
      <c r="H46" s="324">
        <v>2.915</v>
      </c>
      <c r="I46" s="324"/>
      <c r="J46" s="335"/>
      <c r="K46" s="332"/>
      <c r="L46" s="324"/>
      <c r="M46" s="324"/>
      <c r="N46" s="327"/>
      <c r="O46" s="332"/>
      <c r="P46" s="324"/>
      <c r="Q46" s="324"/>
      <c r="R46" s="335"/>
      <c r="S46" s="330"/>
      <c r="T46" s="324"/>
      <c r="U46" s="324"/>
      <c r="V46" s="335"/>
    </row>
    <row r="47" spans="1:22" ht="48.75" customHeight="1" thickBot="1">
      <c r="A47" s="325">
        <v>27.8</v>
      </c>
      <c r="B47" s="305" t="s">
        <v>289</v>
      </c>
      <c r="C47" s="312">
        <f>G47+K47+O47+S47</f>
        <v>3.5</v>
      </c>
      <c r="D47" s="307">
        <f>H47+L47+P47+T47</f>
        <v>1.7</v>
      </c>
      <c r="E47" s="307">
        <f>I47+M47+Q47+U47</f>
        <v>-0.1</v>
      </c>
      <c r="F47" s="311">
        <f>J47+N47+R47+V47</f>
        <v>1.8</v>
      </c>
      <c r="G47" s="307">
        <f>G48+G50+G52+G53</f>
        <v>3</v>
      </c>
      <c r="H47" s="307">
        <f>H48+H50+H52+H53</f>
        <v>1.2</v>
      </c>
      <c r="I47" s="307">
        <f>I48+I50+I52+I53</f>
        <v>-0.1</v>
      </c>
      <c r="J47" s="307">
        <f>J48+J50+J52+J53</f>
        <v>1.8</v>
      </c>
      <c r="K47" s="307"/>
      <c r="L47" s="307"/>
      <c r="M47" s="307"/>
      <c r="N47" s="307"/>
      <c r="O47" s="307"/>
      <c r="P47" s="307"/>
      <c r="Q47" s="307"/>
      <c r="R47" s="307"/>
      <c r="S47" s="307">
        <f>S48+S50+S52+S53</f>
        <v>0.5</v>
      </c>
      <c r="T47" s="307">
        <f>T48+T50+T52+T53</f>
        <v>0.5</v>
      </c>
      <c r="U47" s="307"/>
      <c r="V47" s="311"/>
    </row>
    <row r="48" spans="1:22" ht="13.5" thickBot="1">
      <c r="A48" s="304">
        <v>28.6</v>
      </c>
      <c r="B48" s="354" t="s">
        <v>312</v>
      </c>
      <c r="C48" s="320"/>
      <c r="D48" s="315">
        <f>H48+L48+P48+T48</f>
        <v>-1.8</v>
      </c>
      <c r="E48" s="315"/>
      <c r="F48" s="319"/>
      <c r="G48" s="355"/>
      <c r="H48" s="355">
        <f>H49</f>
        <v>-1.8</v>
      </c>
      <c r="I48" s="355"/>
      <c r="J48" s="355">
        <f>J49</f>
        <v>1.8</v>
      </c>
      <c r="K48" s="356"/>
      <c r="L48" s="352"/>
      <c r="M48" s="352"/>
      <c r="N48" s="348"/>
      <c r="O48" s="356"/>
      <c r="P48" s="352"/>
      <c r="Q48" s="352"/>
      <c r="R48" s="348"/>
      <c r="S48" s="356"/>
      <c r="T48" s="352"/>
      <c r="U48" s="352"/>
      <c r="V48" s="348"/>
    </row>
    <row r="49" spans="1:22" ht="12.75">
      <c r="A49" s="313">
        <v>29.4</v>
      </c>
      <c r="B49" s="241" t="s">
        <v>278</v>
      </c>
      <c r="C49" s="318"/>
      <c r="D49" s="326">
        <f>H49+L49+P49+T49</f>
        <v>-1.8</v>
      </c>
      <c r="E49" s="326"/>
      <c r="F49" s="328"/>
      <c r="G49" s="329"/>
      <c r="H49" s="326">
        <v>-1.8</v>
      </c>
      <c r="I49" s="326"/>
      <c r="J49" s="327">
        <v>1.8</v>
      </c>
      <c r="K49" s="329"/>
      <c r="L49" s="326"/>
      <c r="M49" s="326"/>
      <c r="N49" s="327"/>
      <c r="O49" s="329"/>
      <c r="P49" s="326"/>
      <c r="Q49" s="326"/>
      <c r="R49" s="327"/>
      <c r="S49" s="329"/>
      <c r="T49" s="326"/>
      <c r="U49" s="326"/>
      <c r="V49" s="327"/>
    </row>
    <row r="50" spans="1:22" ht="12.75">
      <c r="A50" s="325">
        <v>30.2</v>
      </c>
      <c r="B50" s="331" t="s">
        <v>64</v>
      </c>
      <c r="C50" s="332">
        <f>G50+K50+O50+S50</f>
        <v>3</v>
      </c>
      <c r="D50" s="324">
        <f>H50+L50+P50+T50</f>
        <v>3</v>
      </c>
      <c r="E50" s="324"/>
      <c r="F50" s="324"/>
      <c r="G50" s="332">
        <f>H50+J50</f>
        <v>3</v>
      </c>
      <c r="H50" s="324">
        <v>3</v>
      </c>
      <c r="I50" s="324"/>
      <c r="J50" s="335"/>
      <c r="K50" s="329"/>
      <c r="L50" s="326"/>
      <c r="M50" s="326"/>
      <c r="N50" s="327"/>
      <c r="O50" s="332"/>
      <c r="P50" s="324"/>
      <c r="Q50" s="324"/>
      <c r="R50" s="327"/>
      <c r="S50" s="332"/>
      <c r="T50" s="324"/>
      <c r="U50" s="324"/>
      <c r="V50" s="335"/>
    </row>
    <row r="51" spans="1:22" ht="25.5">
      <c r="A51" s="325">
        <v>31</v>
      </c>
      <c r="B51" s="398" t="s">
        <v>363</v>
      </c>
      <c r="C51" s="340">
        <v>3</v>
      </c>
      <c r="D51" s="339">
        <v>3</v>
      </c>
      <c r="E51" s="339"/>
      <c r="F51" s="400"/>
      <c r="G51" s="340">
        <v>3</v>
      </c>
      <c r="H51" s="339">
        <v>3</v>
      </c>
      <c r="I51" s="399"/>
      <c r="J51" s="335"/>
      <c r="K51" s="329"/>
      <c r="L51" s="326"/>
      <c r="M51" s="326"/>
      <c r="N51" s="327"/>
      <c r="O51" s="332"/>
      <c r="P51" s="324"/>
      <c r="Q51" s="324"/>
      <c r="R51" s="327"/>
      <c r="S51" s="332"/>
      <c r="T51" s="324"/>
      <c r="U51" s="324"/>
      <c r="V51" s="335"/>
    </row>
    <row r="52" spans="1:22" ht="13.5" thickBot="1">
      <c r="A52" s="325">
        <v>31.8</v>
      </c>
      <c r="B52" s="331" t="s">
        <v>68</v>
      </c>
      <c r="C52" s="332">
        <f>G52+K52+O52+S52</f>
        <v>0.5</v>
      </c>
      <c r="D52" s="324">
        <f>H52+L52+P52+T52</f>
        <v>0.5</v>
      </c>
      <c r="E52" s="324">
        <f>I52+M52+Q52+U52</f>
        <v>0</v>
      </c>
      <c r="F52" s="334"/>
      <c r="G52" s="332"/>
      <c r="H52" s="324"/>
      <c r="I52" s="324"/>
      <c r="J52" s="335"/>
      <c r="K52" s="329"/>
      <c r="L52" s="326"/>
      <c r="M52" s="326"/>
      <c r="N52" s="327"/>
      <c r="O52" s="329"/>
      <c r="P52" s="326"/>
      <c r="Q52" s="326"/>
      <c r="R52" s="327"/>
      <c r="S52" s="332">
        <f>T52+V52</f>
        <v>0.5</v>
      </c>
      <c r="T52" s="324">
        <v>0.5</v>
      </c>
      <c r="U52" s="322"/>
      <c r="V52" s="342"/>
    </row>
    <row r="53" spans="1:22" ht="13.5" thickBot="1">
      <c r="A53" s="304">
        <v>32.6</v>
      </c>
      <c r="B53" s="331" t="s">
        <v>166</v>
      </c>
      <c r="C53" s="332"/>
      <c r="D53" s="324"/>
      <c r="E53" s="324">
        <f>I53+M53+Q53+U53</f>
        <v>-0.1</v>
      </c>
      <c r="F53" s="334"/>
      <c r="G53" s="332"/>
      <c r="H53" s="324"/>
      <c r="I53" s="324">
        <v>-0.1</v>
      </c>
      <c r="J53" s="327"/>
      <c r="K53" s="329"/>
      <c r="L53" s="326"/>
      <c r="M53" s="326"/>
      <c r="N53" s="327"/>
      <c r="O53" s="329"/>
      <c r="P53" s="326"/>
      <c r="Q53" s="326"/>
      <c r="R53" s="327"/>
      <c r="S53" s="332"/>
      <c r="T53" s="324"/>
      <c r="U53" s="324"/>
      <c r="V53" s="335"/>
    </row>
    <row r="54" spans="1:22" ht="45.75" thickBot="1">
      <c r="A54" s="313">
        <v>33.4</v>
      </c>
      <c r="B54" s="359" t="s">
        <v>232</v>
      </c>
      <c r="C54" s="312">
        <f aca="true" t="shared" si="7" ref="C54:D57">G54+K54+O54+S54</f>
        <v>15</v>
      </c>
      <c r="D54" s="307">
        <f t="shared" si="7"/>
        <v>15</v>
      </c>
      <c r="E54" s="307"/>
      <c r="F54" s="360"/>
      <c r="G54" s="312">
        <f>G55</f>
        <v>15</v>
      </c>
      <c r="H54" s="312">
        <f>H55</f>
        <v>15</v>
      </c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</row>
    <row r="55" spans="1:22" ht="13.5" thickBot="1">
      <c r="A55" s="325">
        <v>34.2</v>
      </c>
      <c r="B55" s="331" t="s">
        <v>94</v>
      </c>
      <c r="C55" s="332">
        <f t="shared" si="7"/>
        <v>15</v>
      </c>
      <c r="D55" s="324">
        <f t="shared" si="7"/>
        <v>15</v>
      </c>
      <c r="E55" s="324"/>
      <c r="F55" s="729"/>
      <c r="G55" s="361">
        <v>15</v>
      </c>
      <c r="H55" s="324">
        <v>15</v>
      </c>
      <c r="I55" s="324"/>
      <c r="J55" s="334"/>
      <c r="K55" s="332"/>
      <c r="L55" s="324"/>
      <c r="M55" s="324"/>
      <c r="N55" s="327"/>
      <c r="O55" s="329"/>
      <c r="P55" s="326"/>
      <c r="Q55" s="326"/>
      <c r="R55" s="327"/>
      <c r="S55" s="332"/>
      <c r="T55" s="324"/>
      <c r="U55" s="324"/>
      <c r="V55" s="335"/>
    </row>
    <row r="56" spans="1:22" ht="45.75" thickBot="1">
      <c r="A56" s="325">
        <v>35</v>
      </c>
      <c r="B56" s="364" t="s">
        <v>251</v>
      </c>
      <c r="C56" s="332">
        <f t="shared" si="7"/>
        <v>122.54634000000001</v>
      </c>
      <c r="D56" s="324">
        <f t="shared" si="7"/>
        <v>-46.94</v>
      </c>
      <c r="E56" s="324">
        <f>I56+M56+Q56+U56</f>
        <v>-1.8</v>
      </c>
      <c r="F56" s="360">
        <f>J56+N56+R56+V56</f>
        <v>169.48634</v>
      </c>
      <c r="G56" s="598">
        <f>G57+G62+G63+G64</f>
        <v>121.54634000000001</v>
      </c>
      <c r="H56" s="309">
        <f>H57+H62+H63+H64</f>
        <v>-43.1</v>
      </c>
      <c r="I56" s="309">
        <f aca="true" t="shared" si="8" ref="I56:T56">I57+I62+I63+I64</f>
        <v>-1.8</v>
      </c>
      <c r="J56" s="309">
        <f t="shared" si="8"/>
        <v>164.64634</v>
      </c>
      <c r="K56" s="309">
        <f t="shared" si="8"/>
        <v>0</v>
      </c>
      <c r="L56" s="309">
        <f t="shared" si="8"/>
        <v>-4.84</v>
      </c>
      <c r="M56" s="309"/>
      <c r="N56" s="309">
        <f t="shared" si="8"/>
        <v>4.84</v>
      </c>
      <c r="O56" s="309"/>
      <c r="P56" s="309"/>
      <c r="Q56" s="309"/>
      <c r="R56" s="309"/>
      <c r="S56" s="309">
        <f t="shared" si="8"/>
        <v>1</v>
      </c>
      <c r="T56" s="309">
        <f t="shared" si="8"/>
        <v>1</v>
      </c>
      <c r="U56" s="309"/>
      <c r="V56" s="311"/>
    </row>
    <row r="57" spans="1:22" ht="13.5" thickBot="1">
      <c r="A57" s="325">
        <v>35.8</v>
      </c>
      <c r="B57" s="365" t="s">
        <v>313</v>
      </c>
      <c r="C57" s="601">
        <f t="shared" si="7"/>
        <v>120.04634000000001</v>
      </c>
      <c r="D57" s="366">
        <f t="shared" si="7"/>
        <v>-48.44</v>
      </c>
      <c r="E57" s="366"/>
      <c r="F57" s="602">
        <f>J57+N57+R57+V57</f>
        <v>168.48634</v>
      </c>
      <c r="G57" s="320">
        <f>G58+G59+G60</f>
        <v>120.04634000000001</v>
      </c>
      <c r="H57" s="367">
        <f>H58+H59+H60+H61</f>
        <v>-43.6</v>
      </c>
      <c r="I57" s="367"/>
      <c r="J57" s="367">
        <f>J58+J59+J60+J61</f>
        <v>163.64634</v>
      </c>
      <c r="K57" s="367"/>
      <c r="L57" s="367">
        <f>L58+L59+L60+L61</f>
        <v>-4.84</v>
      </c>
      <c r="M57" s="367"/>
      <c r="N57" s="367">
        <f>N58+N59+N60+N61</f>
        <v>4.84</v>
      </c>
      <c r="O57" s="367"/>
      <c r="P57" s="367"/>
      <c r="Q57" s="367"/>
      <c r="R57" s="367"/>
      <c r="S57" s="367"/>
      <c r="T57" s="367"/>
      <c r="U57" s="367"/>
      <c r="V57" s="348"/>
    </row>
    <row r="58" spans="1:22" ht="13.5" thickBot="1">
      <c r="A58" s="304">
        <v>36.6</v>
      </c>
      <c r="B58" s="241" t="s">
        <v>144</v>
      </c>
      <c r="C58" s="362">
        <f aca="true" t="shared" si="9" ref="C58:C68">G58+K58+O58+S58</f>
        <v>29.4</v>
      </c>
      <c r="D58" s="368">
        <f>H58+L58+P58+T58</f>
        <v>-43.6</v>
      </c>
      <c r="E58" s="368"/>
      <c r="F58" s="368">
        <f>J58+N58+R58+V58</f>
        <v>73</v>
      </c>
      <c r="G58" s="329">
        <f>H58+J58</f>
        <v>29.4</v>
      </c>
      <c r="H58" s="357">
        <v>-43.6</v>
      </c>
      <c r="I58" s="357"/>
      <c r="J58" s="342">
        <v>73</v>
      </c>
      <c r="K58" s="320"/>
      <c r="L58" s="326"/>
      <c r="M58" s="326"/>
      <c r="N58" s="327"/>
      <c r="O58" s="329"/>
      <c r="P58" s="326"/>
      <c r="Q58" s="326"/>
      <c r="R58" s="327"/>
      <c r="S58" s="329"/>
      <c r="T58" s="326"/>
      <c r="U58" s="326"/>
      <c r="V58" s="327"/>
    </row>
    <row r="59" spans="1:22" ht="12.75">
      <c r="A59" s="313">
        <v>37.4</v>
      </c>
      <c r="B59" s="397" t="s">
        <v>362</v>
      </c>
      <c r="C59" s="318">
        <f t="shared" si="9"/>
        <v>51.5</v>
      </c>
      <c r="D59" s="326"/>
      <c r="E59" s="368"/>
      <c r="F59" s="368">
        <f>J59+N59+R59+V59</f>
        <v>51.5</v>
      </c>
      <c r="G59" s="329">
        <f>H59+J59</f>
        <v>51.5</v>
      </c>
      <c r="H59" s="326"/>
      <c r="I59" s="326"/>
      <c r="J59" s="327">
        <v>51.5</v>
      </c>
      <c r="K59" s="329"/>
      <c r="L59" s="358"/>
      <c r="M59" s="326"/>
      <c r="N59" s="327"/>
      <c r="O59" s="329"/>
      <c r="P59" s="326"/>
      <c r="Q59" s="326"/>
      <c r="R59" s="327"/>
      <c r="S59" s="329"/>
      <c r="T59" s="326"/>
      <c r="U59" s="326"/>
      <c r="V59" s="327"/>
    </row>
    <row r="60" spans="1:22" ht="12.75">
      <c r="A60" s="325">
        <v>38.2</v>
      </c>
      <c r="B60" s="401" t="s">
        <v>364</v>
      </c>
      <c r="C60" s="599">
        <f t="shared" si="9"/>
        <v>39.14634</v>
      </c>
      <c r="D60" s="326"/>
      <c r="E60" s="368"/>
      <c r="F60" s="600">
        <f>J60+N60+R60+V60</f>
        <v>39.14634</v>
      </c>
      <c r="G60" s="597">
        <v>39.14634</v>
      </c>
      <c r="H60" s="336"/>
      <c r="I60" s="336"/>
      <c r="J60" s="596">
        <v>39.14634</v>
      </c>
      <c r="K60" s="362"/>
      <c r="L60" s="363"/>
      <c r="M60" s="336"/>
      <c r="N60" s="333"/>
      <c r="O60" s="329"/>
      <c r="P60" s="336"/>
      <c r="Q60" s="336"/>
      <c r="R60" s="333"/>
      <c r="S60" s="329"/>
      <c r="T60" s="336"/>
      <c r="U60" s="336"/>
      <c r="V60" s="333"/>
    </row>
    <row r="61" spans="1:22" ht="12.75">
      <c r="A61" s="325">
        <v>39</v>
      </c>
      <c r="B61" s="244" t="s">
        <v>365</v>
      </c>
      <c r="C61" s="318"/>
      <c r="D61" s="326">
        <f>H61+L61+P61+T61</f>
        <v>-4.84</v>
      </c>
      <c r="E61" s="326"/>
      <c r="F61" s="328"/>
      <c r="G61" s="329"/>
      <c r="H61" s="326"/>
      <c r="I61" s="336"/>
      <c r="J61" s="333"/>
      <c r="K61" s="337"/>
      <c r="L61" s="352">
        <v>-4.84</v>
      </c>
      <c r="M61" s="336"/>
      <c r="N61" s="333">
        <v>4.84</v>
      </c>
      <c r="O61" s="337"/>
      <c r="P61" s="326"/>
      <c r="Q61" s="336"/>
      <c r="R61" s="333"/>
      <c r="S61" s="337"/>
      <c r="T61" s="326"/>
      <c r="U61" s="336"/>
      <c r="V61" s="333"/>
    </row>
    <row r="62" spans="1:22" ht="13.5" thickBot="1">
      <c r="A62" s="325">
        <v>39.8</v>
      </c>
      <c r="B62" s="331" t="s">
        <v>66</v>
      </c>
      <c r="C62" s="332">
        <f t="shared" si="9"/>
        <v>1.5</v>
      </c>
      <c r="D62" s="324">
        <f aca="true" t="shared" si="10" ref="D62:D68">H62+L62+P62+T62</f>
        <v>0.5</v>
      </c>
      <c r="E62" s="324"/>
      <c r="F62" s="334"/>
      <c r="G62" s="332">
        <f>H62+J62</f>
        <v>1.5</v>
      </c>
      <c r="H62" s="324">
        <v>0.5</v>
      </c>
      <c r="I62" s="324"/>
      <c r="J62" s="342">
        <v>1</v>
      </c>
      <c r="K62" s="332"/>
      <c r="L62" s="326"/>
      <c r="M62" s="326"/>
      <c r="N62" s="327"/>
      <c r="O62" s="329"/>
      <c r="P62" s="326"/>
      <c r="Q62" s="326"/>
      <c r="R62" s="327"/>
      <c r="S62" s="332"/>
      <c r="T62" s="324"/>
      <c r="U62" s="324"/>
      <c r="V62" s="335"/>
    </row>
    <row r="63" spans="1:22" ht="13.5" thickBot="1">
      <c r="A63" s="304">
        <v>40.6</v>
      </c>
      <c r="B63" s="331" t="s">
        <v>68</v>
      </c>
      <c r="C63" s="332">
        <f t="shared" si="9"/>
        <v>1</v>
      </c>
      <c r="D63" s="324">
        <f t="shared" si="10"/>
        <v>1</v>
      </c>
      <c r="E63" s="324"/>
      <c r="F63" s="334"/>
      <c r="G63" s="332"/>
      <c r="H63" s="324"/>
      <c r="I63" s="324"/>
      <c r="J63" s="335"/>
      <c r="K63" s="332"/>
      <c r="L63" s="326"/>
      <c r="M63" s="326"/>
      <c r="N63" s="327"/>
      <c r="O63" s="329"/>
      <c r="P63" s="326"/>
      <c r="Q63" s="326"/>
      <c r="R63" s="327"/>
      <c r="S63" s="332">
        <f>T63+V63</f>
        <v>1</v>
      </c>
      <c r="T63" s="324">
        <v>1</v>
      </c>
      <c r="U63" s="324"/>
      <c r="V63" s="335"/>
    </row>
    <row r="64" spans="1:22" ht="13.5" thickBot="1">
      <c r="A64" s="313">
        <v>41.4</v>
      </c>
      <c r="B64" s="331" t="s">
        <v>71</v>
      </c>
      <c r="C64" s="332"/>
      <c r="D64" s="324"/>
      <c r="E64" s="324">
        <f>I64+M64+Q64+U64</f>
        <v>-1.8</v>
      </c>
      <c r="F64" s="324"/>
      <c r="G64" s="332"/>
      <c r="H64" s="324"/>
      <c r="I64" s="324">
        <v>-1.8</v>
      </c>
      <c r="J64" s="335"/>
      <c r="K64" s="332"/>
      <c r="L64" s="326"/>
      <c r="M64" s="326"/>
      <c r="N64" s="327"/>
      <c r="O64" s="329"/>
      <c r="P64" s="326"/>
      <c r="Q64" s="326"/>
      <c r="R64" s="327"/>
      <c r="S64" s="332"/>
      <c r="T64" s="324"/>
      <c r="U64" s="324"/>
      <c r="V64" s="335"/>
    </row>
    <row r="65" spans="1:22" ht="36" customHeight="1" thickBot="1">
      <c r="A65" s="325">
        <v>42.2</v>
      </c>
      <c r="B65" s="305" t="s">
        <v>260</v>
      </c>
      <c r="C65" s="312"/>
      <c r="D65" s="307">
        <f t="shared" si="10"/>
        <v>-12</v>
      </c>
      <c r="E65" s="307"/>
      <c r="F65" s="307">
        <f>J65+N65+R65+V65</f>
        <v>12</v>
      </c>
      <c r="G65" s="369"/>
      <c r="H65" s="369">
        <f>H66</f>
        <v>-12</v>
      </c>
      <c r="I65" s="369"/>
      <c r="J65" s="369">
        <f>J66</f>
        <v>12</v>
      </c>
      <c r="K65" s="369"/>
      <c r="L65" s="369"/>
      <c r="M65" s="369"/>
      <c r="N65" s="311"/>
      <c r="O65" s="312"/>
      <c r="P65" s="307"/>
      <c r="Q65" s="307"/>
      <c r="R65" s="311"/>
      <c r="S65" s="307"/>
      <c r="T65" s="307"/>
      <c r="U65" s="307"/>
      <c r="V65" s="311"/>
    </row>
    <row r="66" spans="1:22" ht="12.75">
      <c r="A66" s="325">
        <v>43</v>
      </c>
      <c r="B66" s="331" t="s">
        <v>262</v>
      </c>
      <c r="C66" s="332"/>
      <c r="D66" s="324">
        <f t="shared" si="10"/>
        <v>-12</v>
      </c>
      <c r="E66" s="324"/>
      <c r="F66" s="334"/>
      <c r="G66" s="372"/>
      <c r="H66" s="372">
        <f>H67</f>
        <v>-12</v>
      </c>
      <c r="I66" s="372"/>
      <c r="J66" s="372">
        <f>J67</f>
        <v>12</v>
      </c>
      <c r="K66" s="372"/>
      <c r="L66" s="372"/>
      <c r="M66" s="372"/>
      <c r="N66" s="327"/>
      <c r="O66" s="329"/>
      <c r="P66" s="326"/>
      <c r="Q66" s="326"/>
      <c r="R66" s="327"/>
      <c r="S66" s="329"/>
      <c r="T66" s="326"/>
      <c r="U66" s="326"/>
      <c r="V66" s="327"/>
    </row>
    <row r="67" spans="1:22" ht="25.5" customHeight="1" thickBot="1">
      <c r="A67" s="325">
        <v>43.8</v>
      </c>
      <c r="B67" s="219" t="s">
        <v>287</v>
      </c>
      <c r="C67" s="318"/>
      <c r="D67" s="326">
        <f t="shared" si="10"/>
        <v>-12</v>
      </c>
      <c r="E67" s="326"/>
      <c r="F67" s="328"/>
      <c r="G67" s="370"/>
      <c r="H67" s="328">
        <v>-12</v>
      </c>
      <c r="I67" s="326"/>
      <c r="J67" s="371">
        <v>12</v>
      </c>
      <c r="K67" s="336"/>
      <c r="L67" s="326"/>
      <c r="M67" s="326"/>
      <c r="N67" s="327"/>
      <c r="O67" s="329"/>
      <c r="P67" s="326"/>
      <c r="Q67" s="326"/>
      <c r="R67" s="327"/>
      <c r="S67" s="337"/>
      <c r="T67" s="326"/>
      <c r="U67" s="326"/>
      <c r="V67" s="327"/>
    </row>
    <row r="68" spans="1:22" ht="13.5" thickBot="1">
      <c r="A68" s="304">
        <v>44.6</v>
      </c>
      <c r="B68" s="373" t="s">
        <v>268</v>
      </c>
      <c r="C68" s="603">
        <f t="shared" si="9"/>
        <v>152.74634</v>
      </c>
      <c r="D68" s="307">
        <f t="shared" si="10"/>
        <v>-39.34</v>
      </c>
      <c r="E68" s="307">
        <f>I68+M68+Q68+U68</f>
        <v>-23.098000000000003</v>
      </c>
      <c r="F68" s="307">
        <f>J68+N68+R68+V68</f>
        <v>192.08634</v>
      </c>
      <c r="G68" s="604">
        <f>G13+G19+G47+G54+G56+G65</f>
        <v>149.74634</v>
      </c>
      <c r="H68" s="604">
        <f>H13+H19+H47+H54+H56+H65</f>
        <v>-37.50000000000001</v>
      </c>
      <c r="I68" s="374">
        <f>I13+I19+I47+I54+I56+I65</f>
        <v>-24.808000000000003</v>
      </c>
      <c r="J68" s="604">
        <f>J13+J19+J47+J54+J56+J65</f>
        <v>187.24634</v>
      </c>
      <c r="K68" s="343"/>
      <c r="L68" s="307">
        <f>L13+L19+L54+L56+L65</f>
        <v>-4.84</v>
      </c>
      <c r="M68" s="307">
        <f>M13+M19+M54+M56+M65</f>
        <v>6.65</v>
      </c>
      <c r="N68" s="307">
        <f>N13+N19+N54+N56+N65</f>
        <v>4.84</v>
      </c>
      <c r="O68" s="312"/>
      <c r="P68" s="307"/>
      <c r="Q68" s="307">
        <f>Q13+Q19+Q47+Q54+Q56+Q65</f>
        <v>-4.94</v>
      </c>
      <c r="R68" s="307"/>
      <c r="S68" s="343">
        <f>S13+S19+S47+S54+S56+S65</f>
        <v>3</v>
      </c>
      <c r="T68" s="307">
        <f>T13+T19+T47+T54+T56+T65</f>
        <v>3</v>
      </c>
      <c r="U68" s="307"/>
      <c r="V68" s="307"/>
    </row>
    <row r="69" spans="1:22" ht="12.75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ht="12.75">
      <c r="A70" s="296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ht="12.75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2.75">
      <c r="A72" s="296"/>
      <c r="B72" s="375" t="s">
        <v>167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ht="12.75">
      <c r="A73" s="296"/>
      <c r="B73" s="375" t="s">
        <v>277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ht="12.75">
      <c r="A74" s="296"/>
      <c r="B74" s="375" t="s">
        <v>280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2.75">
      <c r="A75" s="279"/>
      <c r="B75" s="376" t="s">
        <v>168</v>
      </c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</row>
    <row r="76" spans="1:22" ht="12.75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</row>
  </sheetData>
  <sheetProtection/>
  <mergeCells count="24">
    <mergeCell ref="A10:A12"/>
    <mergeCell ref="B10:B12"/>
    <mergeCell ref="C10:C12"/>
    <mergeCell ref="D10:F10"/>
    <mergeCell ref="G10:G12"/>
    <mergeCell ref="H10:J10"/>
    <mergeCell ref="D11:E11"/>
    <mergeCell ref="F11:F12"/>
    <mergeCell ref="S10:S12"/>
    <mergeCell ref="T10:V10"/>
    <mergeCell ref="T11:U11"/>
    <mergeCell ref="V11:V12"/>
    <mergeCell ref="C4:J4"/>
    <mergeCell ref="C5:I5"/>
    <mergeCell ref="H11:I11"/>
    <mergeCell ref="J11:J12"/>
    <mergeCell ref="L11:M11"/>
    <mergeCell ref="N11:N12"/>
    <mergeCell ref="P11:Q11"/>
    <mergeCell ref="R11:R12"/>
    <mergeCell ref="K10:K12"/>
    <mergeCell ref="L10:N10"/>
    <mergeCell ref="O10:O12"/>
    <mergeCell ref="P10:R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5"/>
  <sheetViews>
    <sheetView zoomScalePageLayoutView="0" workbookViewId="0" topLeftCell="A46">
      <selection activeCell="J17" sqref="J17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9.28125" style="0" customWidth="1"/>
    <col min="14" max="14" width="10.8515625" style="0" customWidth="1"/>
    <col min="15" max="15" width="16.7109375" style="0" customWidth="1"/>
  </cols>
  <sheetData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12.75">
      <c r="A3" s="402"/>
      <c r="B3" s="402"/>
      <c r="C3" s="402"/>
      <c r="D3" s="403"/>
      <c r="E3" s="402"/>
      <c r="F3" s="402"/>
      <c r="G3" s="402"/>
      <c r="H3" s="402"/>
      <c r="I3" s="403"/>
      <c r="J3" s="403"/>
      <c r="K3" s="403"/>
      <c r="L3" s="403"/>
      <c r="M3" s="403"/>
      <c r="N3" s="403"/>
      <c r="O3" s="403"/>
    </row>
    <row r="4" spans="1:15" ht="12.75">
      <c r="A4" s="402"/>
      <c r="B4" s="402"/>
      <c r="C4" s="402"/>
      <c r="D4" s="403"/>
      <c r="E4" s="402"/>
      <c r="F4" s="402"/>
      <c r="G4" s="402"/>
      <c r="H4" s="402"/>
      <c r="I4" s="403"/>
      <c r="J4" s="403"/>
      <c r="K4" s="403"/>
      <c r="L4" s="585" t="s">
        <v>100</v>
      </c>
      <c r="M4" s="585"/>
      <c r="N4" s="585"/>
      <c r="O4" s="585"/>
    </row>
    <row r="5" spans="1:15" ht="13.5" customHeight="1">
      <c r="A5" s="402"/>
      <c r="B5" s="402"/>
      <c r="C5" s="402"/>
      <c r="D5" s="403"/>
      <c r="E5" s="402"/>
      <c r="F5" s="402"/>
      <c r="G5" s="402"/>
      <c r="H5" s="402"/>
      <c r="I5" s="403"/>
      <c r="J5" s="403"/>
      <c r="K5" s="403"/>
      <c r="L5" s="585" t="s">
        <v>320</v>
      </c>
      <c r="M5" s="585"/>
      <c r="N5" s="585"/>
      <c r="O5" s="585"/>
    </row>
    <row r="6" spans="1:15" ht="12.75">
      <c r="A6" s="402"/>
      <c r="B6" s="402"/>
      <c r="C6" s="402"/>
      <c r="D6" s="403"/>
      <c r="E6" s="402"/>
      <c r="F6" s="402"/>
      <c r="G6" s="402"/>
      <c r="H6" s="402"/>
      <c r="I6" s="403"/>
      <c r="J6" s="403"/>
      <c r="K6" s="403"/>
      <c r="L6" s="585" t="s">
        <v>106</v>
      </c>
      <c r="M6" s="585"/>
      <c r="N6" s="586"/>
      <c r="O6" s="585"/>
    </row>
    <row r="7" spans="1:15" ht="12.75">
      <c r="A7" s="402"/>
      <c r="B7" s="402"/>
      <c r="C7" s="402"/>
      <c r="D7" s="403"/>
      <c r="E7" s="402"/>
      <c r="F7" s="402"/>
      <c r="G7" s="402"/>
      <c r="H7" s="402"/>
      <c r="I7" s="403"/>
      <c r="J7" s="403"/>
      <c r="K7" s="403"/>
      <c r="L7" s="587" t="s">
        <v>373</v>
      </c>
      <c r="M7" s="587"/>
      <c r="N7" s="586"/>
      <c r="O7" s="585"/>
    </row>
    <row r="8" spans="1:15" ht="12.75">
      <c r="A8" s="402"/>
      <c r="B8" s="402"/>
      <c r="C8" s="402"/>
      <c r="D8" s="403"/>
      <c r="E8" s="402"/>
      <c r="F8" s="402"/>
      <c r="G8" s="402"/>
      <c r="H8" s="402"/>
      <c r="I8" s="403"/>
      <c r="J8" s="403"/>
      <c r="K8" s="403"/>
      <c r="L8" s="587" t="s">
        <v>374</v>
      </c>
      <c r="M8" s="587"/>
      <c r="N8" s="586"/>
      <c r="O8" s="585"/>
    </row>
    <row r="9" spans="1:15" ht="12.75">
      <c r="A9" s="402"/>
      <c r="B9" s="402"/>
      <c r="C9" s="402"/>
      <c r="D9" s="403"/>
      <c r="E9" s="402"/>
      <c r="F9" s="402"/>
      <c r="G9" s="402"/>
      <c r="H9" s="402"/>
      <c r="I9" s="403"/>
      <c r="J9" s="403"/>
      <c r="K9" s="403"/>
      <c r="L9" s="585" t="s">
        <v>375</v>
      </c>
      <c r="M9" s="585"/>
      <c r="N9" s="586"/>
      <c r="O9" s="585"/>
    </row>
    <row r="10" spans="1:15" ht="12.75">
      <c r="A10" s="402"/>
      <c r="B10" s="402"/>
      <c r="C10" s="402"/>
      <c r="D10" s="403"/>
      <c r="E10" s="402"/>
      <c r="F10" s="402"/>
      <c r="G10" s="402"/>
      <c r="H10" s="402"/>
      <c r="I10" s="403"/>
      <c r="J10" s="403"/>
      <c r="K10" s="403"/>
      <c r="L10" s="402"/>
      <c r="M10" s="402"/>
      <c r="N10" s="588"/>
      <c r="O10" s="402"/>
    </row>
    <row r="11" spans="1:15" ht="12.75" customHeight="1">
      <c r="A11" s="402"/>
      <c r="B11" s="707" t="s">
        <v>308</v>
      </c>
      <c r="C11" s="708"/>
      <c r="D11" s="708"/>
      <c r="E11" s="708"/>
      <c r="F11" s="708"/>
      <c r="G11" s="708"/>
      <c r="H11" s="402"/>
      <c r="I11" s="404"/>
      <c r="J11" s="403"/>
      <c r="K11" s="403"/>
      <c r="L11" s="403"/>
      <c r="M11" s="403"/>
      <c r="N11" s="404"/>
      <c r="O11" s="403"/>
    </row>
    <row r="12" spans="1:15" ht="12.75" customHeight="1">
      <c r="A12" s="402"/>
      <c r="B12" s="708"/>
      <c r="C12" s="708"/>
      <c r="D12" s="708"/>
      <c r="E12" s="708"/>
      <c r="F12" s="708"/>
      <c r="G12" s="708"/>
      <c r="H12" s="402"/>
      <c r="I12" s="404"/>
      <c r="J12" s="403"/>
      <c r="K12" s="403"/>
      <c r="L12" s="403"/>
      <c r="M12" s="403"/>
      <c r="N12" s="404"/>
      <c r="O12" s="403"/>
    </row>
    <row r="13" spans="1:15" ht="12" customHeight="1">
      <c r="A13" s="402"/>
      <c r="B13" s="405"/>
      <c r="C13" s="405"/>
      <c r="D13" s="405"/>
      <c r="E13" s="405"/>
      <c r="F13" s="405"/>
      <c r="G13" s="405"/>
      <c r="H13" s="402"/>
      <c r="I13" s="404"/>
      <c r="J13" s="403"/>
      <c r="K13" s="403"/>
      <c r="L13" s="403"/>
      <c r="M13" s="403"/>
      <c r="N13" s="404"/>
      <c r="O13" s="403"/>
    </row>
    <row r="14" spans="1:15" ht="13.5" thickBot="1">
      <c r="A14" s="403"/>
      <c r="B14" s="403"/>
      <c r="C14" s="403"/>
      <c r="D14" s="403"/>
      <c r="E14" s="403"/>
      <c r="F14" s="403"/>
      <c r="G14" s="403"/>
      <c r="H14" s="403"/>
      <c r="I14" s="403"/>
      <c r="J14" s="402" t="s">
        <v>439</v>
      </c>
      <c r="K14" s="403"/>
      <c r="L14" s="403"/>
      <c r="M14" s="403"/>
      <c r="N14" s="403"/>
      <c r="O14" s="403"/>
    </row>
    <row r="15" spans="1:15" ht="12.75">
      <c r="A15" s="709" t="s">
        <v>1</v>
      </c>
      <c r="B15" s="712" t="s">
        <v>112</v>
      </c>
      <c r="C15" s="715" t="s">
        <v>440</v>
      </c>
      <c r="D15" s="717" t="s">
        <v>441</v>
      </c>
      <c r="E15" s="718"/>
      <c r="F15" s="718"/>
      <c r="G15" s="718"/>
      <c r="H15" s="719"/>
      <c r="I15" s="720" t="s">
        <v>298</v>
      </c>
      <c r="J15" s="720"/>
      <c r="K15" s="720"/>
      <c r="L15" s="720"/>
      <c r="M15" s="720"/>
      <c r="N15" s="721"/>
      <c r="O15" s="406" t="s">
        <v>113</v>
      </c>
    </row>
    <row r="16" spans="1:15" ht="12.75">
      <c r="A16" s="710"/>
      <c r="B16" s="713"/>
      <c r="C16" s="716"/>
      <c r="D16" s="722" t="s">
        <v>114</v>
      </c>
      <c r="E16" s="724" t="s">
        <v>115</v>
      </c>
      <c r="F16" s="722" t="s">
        <v>299</v>
      </c>
      <c r="G16" s="727" t="s">
        <v>116</v>
      </c>
      <c r="H16" s="696" t="s">
        <v>314</v>
      </c>
      <c r="I16" s="407"/>
      <c r="J16" s="407"/>
      <c r="K16" s="407"/>
      <c r="L16" s="407"/>
      <c r="M16" s="698"/>
      <c r="N16" s="699"/>
      <c r="O16" s="700"/>
    </row>
    <row r="17" spans="1:15" ht="71.25" customHeight="1" thickBot="1">
      <c r="A17" s="711"/>
      <c r="B17" s="714"/>
      <c r="C17" s="716"/>
      <c r="D17" s="723"/>
      <c r="E17" s="725"/>
      <c r="F17" s="726"/>
      <c r="G17" s="728"/>
      <c r="H17" s="697"/>
      <c r="I17" s="408" t="s">
        <v>117</v>
      </c>
      <c r="J17" s="409" t="s">
        <v>300</v>
      </c>
      <c r="K17" s="409" t="s">
        <v>301</v>
      </c>
      <c r="L17" s="409" t="s">
        <v>299</v>
      </c>
      <c r="M17" s="409" t="s">
        <v>302</v>
      </c>
      <c r="N17" s="410" t="s">
        <v>315</v>
      </c>
      <c r="O17" s="701"/>
    </row>
    <row r="18" spans="1:15" ht="53.25" customHeight="1">
      <c r="A18" s="411">
        <v>1</v>
      </c>
      <c r="B18" s="412" t="s">
        <v>380</v>
      </c>
      <c r="C18" s="413">
        <v>225</v>
      </c>
      <c r="D18" s="414">
        <v>191.3</v>
      </c>
      <c r="E18" s="414">
        <v>16.8</v>
      </c>
      <c r="F18" s="414"/>
      <c r="G18" s="414">
        <v>16.8</v>
      </c>
      <c r="H18" s="415"/>
      <c r="I18" s="416">
        <v>179</v>
      </c>
      <c r="J18" s="417">
        <v>152.2</v>
      </c>
      <c r="K18" s="417">
        <v>13.4</v>
      </c>
      <c r="L18" s="417"/>
      <c r="M18" s="417">
        <v>13.4</v>
      </c>
      <c r="N18" s="417"/>
      <c r="O18" s="418" t="s">
        <v>367</v>
      </c>
    </row>
    <row r="19" spans="1:15" ht="53.25" customHeight="1">
      <c r="A19" s="419">
        <v>2</v>
      </c>
      <c r="B19" s="420" t="s">
        <v>381</v>
      </c>
      <c r="C19" s="421">
        <v>160</v>
      </c>
      <c r="D19" s="421"/>
      <c r="E19" s="421">
        <v>136</v>
      </c>
      <c r="F19" s="421"/>
      <c r="G19" s="421">
        <v>24</v>
      </c>
      <c r="H19" s="422"/>
      <c r="I19" s="423">
        <v>160</v>
      </c>
      <c r="J19" s="421"/>
      <c r="K19" s="421">
        <v>136</v>
      </c>
      <c r="L19" s="421"/>
      <c r="M19" s="421">
        <v>24</v>
      </c>
      <c r="N19" s="421"/>
      <c r="O19" s="424" t="s">
        <v>316</v>
      </c>
    </row>
    <row r="20" spans="1:15" ht="84.75" customHeight="1">
      <c r="A20" s="425">
        <v>3</v>
      </c>
      <c r="B20" s="426" t="s">
        <v>382</v>
      </c>
      <c r="C20" s="427">
        <v>299.47</v>
      </c>
      <c r="D20" s="427"/>
      <c r="E20" s="427">
        <v>215.03</v>
      </c>
      <c r="F20" s="427"/>
      <c r="G20" s="427">
        <v>84.44</v>
      </c>
      <c r="H20" s="428"/>
      <c r="I20" s="429">
        <v>206.8</v>
      </c>
      <c r="J20" s="430"/>
      <c r="K20" s="430">
        <v>142.7</v>
      </c>
      <c r="L20" s="430"/>
      <c r="M20" s="430">
        <v>64.1</v>
      </c>
      <c r="N20" s="427"/>
      <c r="O20" s="431" t="s">
        <v>372</v>
      </c>
    </row>
    <row r="21" spans="1:15" ht="60.75" customHeight="1" thickBot="1">
      <c r="A21" s="432">
        <v>4</v>
      </c>
      <c r="B21" s="433" t="s">
        <v>383</v>
      </c>
      <c r="C21" s="273">
        <v>244</v>
      </c>
      <c r="D21" s="434">
        <v>244</v>
      </c>
      <c r="E21" s="434"/>
      <c r="F21" s="434"/>
      <c r="G21" s="434"/>
      <c r="H21" s="435"/>
      <c r="I21" s="269">
        <v>122</v>
      </c>
      <c r="J21" s="256">
        <v>122</v>
      </c>
      <c r="K21" s="256"/>
      <c r="L21" s="256"/>
      <c r="M21" s="256"/>
      <c r="N21" s="256"/>
      <c r="O21" s="257" t="s">
        <v>418</v>
      </c>
    </row>
    <row r="22" spans="1:15" ht="66" customHeight="1" thickBot="1">
      <c r="A22" s="436">
        <v>5</v>
      </c>
      <c r="B22" s="437" t="s">
        <v>384</v>
      </c>
      <c r="C22" s="438">
        <v>24.57</v>
      </c>
      <c r="D22" s="439"/>
      <c r="E22" s="439">
        <v>16.37</v>
      </c>
      <c r="F22" s="439"/>
      <c r="G22" s="439">
        <v>8.2</v>
      </c>
      <c r="H22" s="439"/>
      <c r="I22" s="440">
        <v>24.57</v>
      </c>
      <c r="J22" s="440"/>
      <c r="K22" s="440">
        <v>16.37</v>
      </c>
      <c r="L22" s="440"/>
      <c r="M22" s="440">
        <v>8.2</v>
      </c>
      <c r="N22" s="440"/>
      <c r="O22" s="441" t="s">
        <v>419</v>
      </c>
    </row>
    <row r="23" spans="1:15" ht="13.5" thickBot="1">
      <c r="A23" s="442"/>
      <c r="B23" s="702" t="s">
        <v>303</v>
      </c>
      <c r="C23" s="702"/>
      <c r="D23" s="702"/>
      <c r="E23" s="702"/>
      <c r="F23" s="702"/>
      <c r="G23" s="703"/>
      <c r="H23" s="443"/>
      <c r="I23" s="444">
        <v>692.37</v>
      </c>
      <c r="J23" s="444">
        <v>274.2</v>
      </c>
      <c r="K23" s="444">
        <v>308.47</v>
      </c>
      <c r="L23" s="444">
        <v>0</v>
      </c>
      <c r="M23" s="444">
        <v>109.7</v>
      </c>
      <c r="N23" s="444"/>
      <c r="O23" s="445"/>
    </row>
    <row r="24" spans="1:15" ht="13.5" customHeight="1">
      <c r="A24" s="446">
        <v>6</v>
      </c>
      <c r="B24" s="447" t="s">
        <v>118</v>
      </c>
      <c r="C24" s="448">
        <v>350.2</v>
      </c>
      <c r="D24" s="448">
        <v>297.7</v>
      </c>
      <c r="E24" s="448"/>
      <c r="F24" s="448"/>
      <c r="G24" s="448">
        <v>52.2</v>
      </c>
      <c r="H24" s="449"/>
      <c r="I24" s="450">
        <v>188.2</v>
      </c>
      <c r="J24" s="448">
        <v>160</v>
      </c>
      <c r="K24" s="448"/>
      <c r="L24" s="448"/>
      <c r="M24" s="448">
        <v>28.2</v>
      </c>
      <c r="N24" s="448"/>
      <c r="O24" s="451"/>
    </row>
    <row r="25" spans="1:15" ht="38.25">
      <c r="A25" s="452">
        <v>7</v>
      </c>
      <c r="B25" s="453" t="s">
        <v>385</v>
      </c>
      <c r="C25" s="454">
        <v>469.37</v>
      </c>
      <c r="D25" s="454">
        <v>399</v>
      </c>
      <c r="E25" s="454">
        <v>35</v>
      </c>
      <c r="F25" s="454"/>
      <c r="G25" s="454">
        <v>35</v>
      </c>
      <c r="H25" s="455"/>
      <c r="I25" s="456">
        <v>209.6</v>
      </c>
      <c r="J25" s="457">
        <v>178.2</v>
      </c>
      <c r="K25" s="457">
        <v>15.5</v>
      </c>
      <c r="L25" s="457"/>
      <c r="M25" s="457">
        <v>15.9</v>
      </c>
      <c r="N25" s="457">
        <v>9.1</v>
      </c>
      <c r="O25" s="458"/>
    </row>
    <row r="26" spans="1:15" ht="38.25">
      <c r="A26" s="452">
        <v>8</v>
      </c>
      <c r="B26" s="453" t="s">
        <v>386</v>
      </c>
      <c r="C26" s="459">
        <v>538.4</v>
      </c>
      <c r="D26" s="454">
        <v>440.1</v>
      </c>
      <c r="E26" s="454">
        <v>38.9</v>
      </c>
      <c r="F26" s="454"/>
      <c r="G26" s="454">
        <v>38.9</v>
      </c>
      <c r="H26" s="455">
        <v>20.5</v>
      </c>
      <c r="I26" s="456">
        <v>377.9</v>
      </c>
      <c r="J26" s="457">
        <v>303.8</v>
      </c>
      <c r="K26" s="457">
        <v>26.8</v>
      </c>
      <c r="L26" s="457"/>
      <c r="M26" s="457">
        <v>26.8</v>
      </c>
      <c r="N26" s="457">
        <v>20.5</v>
      </c>
      <c r="O26" s="458"/>
    </row>
    <row r="27" spans="1:15" ht="51">
      <c r="A27" s="452">
        <v>9</v>
      </c>
      <c r="B27" s="460" t="s">
        <v>387</v>
      </c>
      <c r="C27" s="461">
        <v>372</v>
      </c>
      <c r="D27" s="461">
        <v>316.2</v>
      </c>
      <c r="E27" s="461"/>
      <c r="F27" s="461"/>
      <c r="G27" s="462">
        <v>55.8</v>
      </c>
      <c r="H27" s="463"/>
      <c r="I27" s="464">
        <v>124.6</v>
      </c>
      <c r="J27" s="465">
        <v>105.9</v>
      </c>
      <c r="K27" s="465"/>
      <c r="L27" s="465"/>
      <c r="M27" s="465">
        <v>18.7</v>
      </c>
      <c r="N27" s="466"/>
      <c r="O27" s="467"/>
    </row>
    <row r="28" spans="1:15" ht="63.75">
      <c r="A28" s="452">
        <v>10</v>
      </c>
      <c r="B28" s="460" t="s">
        <v>388</v>
      </c>
      <c r="C28" s="461">
        <v>165.39</v>
      </c>
      <c r="D28" s="461">
        <v>132.31</v>
      </c>
      <c r="E28" s="461">
        <v>0</v>
      </c>
      <c r="F28" s="461"/>
      <c r="G28" s="462">
        <v>33.08</v>
      </c>
      <c r="H28" s="463"/>
      <c r="I28" s="468">
        <v>165.36</v>
      </c>
      <c r="J28" s="469">
        <v>108.28</v>
      </c>
      <c r="K28" s="469">
        <v>19.11</v>
      </c>
      <c r="L28" s="469"/>
      <c r="M28" s="469">
        <v>31.85</v>
      </c>
      <c r="N28" s="469">
        <v>6.12</v>
      </c>
      <c r="O28" s="470" t="s">
        <v>369</v>
      </c>
    </row>
    <row r="29" spans="1:15" ht="89.25">
      <c r="A29" s="452">
        <v>11</v>
      </c>
      <c r="B29" s="453" t="s">
        <v>389</v>
      </c>
      <c r="C29" s="471">
        <v>67.403</v>
      </c>
      <c r="D29" s="472">
        <v>45.84</v>
      </c>
      <c r="E29" s="472">
        <v>8.09</v>
      </c>
      <c r="F29" s="472"/>
      <c r="G29" s="473">
        <v>13.48</v>
      </c>
      <c r="H29" s="474"/>
      <c r="I29" s="475">
        <v>40.93</v>
      </c>
      <c r="J29" s="476">
        <v>25.84</v>
      </c>
      <c r="K29" s="476">
        <v>8.09</v>
      </c>
      <c r="L29" s="476"/>
      <c r="M29" s="477">
        <v>7</v>
      </c>
      <c r="N29" s="477"/>
      <c r="O29" s="478" t="s">
        <v>421</v>
      </c>
    </row>
    <row r="30" spans="1:15" ht="89.25">
      <c r="A30" s="452">
        <v>12</v>
      </c>
      <c r="B30" s="453" t="s">
        <v>390</v>
      </c>
      <c r="C30" s="472">
        <v>145.14</v>
      </c>
      <c r="D30" s="472">
        <v>98.52</v>
      </c>
      <c r="E30" s="472">
        <v>17.4</v>
      </c>
      <c r="F30" s="472"/>
      <c r="G30" s="473">
        <v>29.23</v>
      </c>
      <c r="H30" s="474"/>
      <c r="I30" s="475">
        <v>127.63</v>
      </c>
      <c r="J30" s="477">
        <v>90</v>
      </c>
      <c r="K30" s="476">
        <v>17.4</v>
      </c>
      <c r="L30" s="476"/>
      <c r="M30" s="476">
        <v>20.23</v>
      </c>
      <c r="N30" s="476"/>
      <c r="O30" s="478" t="s">
        <v>421</v>
      </c>
    </row>
    <row r="31" spans="1:15" ht="102">
      <c r="A31" s="452">
        <v>13</v>
      </c>
      <c r="B31" s="479" t="s">
        <v>269</v>
      </c>
      <c r="C31" s="480">
        <v>56.1</v>
      </c>
      <c r="D31" s="466">
        <v>47.7</v>
      </c>
      <c r="E31" s="466"/>
      <c r="F31" s="466"/>
      <c r="G31" s="466">
        <v>8.4</v>
      </c>
      <c r="H31" s="481"/>
      <c r="I31" s="464">
        <v>56.1</v>
      </c>
      <c r="J31" s="465">
        <v>47.7</v>
      </c>
      <c r="K31" s="465"/>
      <c r="L31" s="465"/>
      <c r="M31" s="465">
        <v>8.4</v>
      </c>
      <c r="N31" s="466"/>
      <c r="O31" s="482"/>
    </row>
    <row r="32" spans="1:15" ht="51">
      <c r="A32" s="452">
        <v>14</v>
      </c>
      <c r="B32" s="460" t="s">
        <v>391</v>
      </c>
      <c r="C32" s="483">
        <v>435.4</v>
      </c>
      <c r="D32" s="484">
        <v>370</v>
      </c>
      <c r="E32" s="484">
        <v>0</v>
      </c>
      <c r="F32" s="484">
        <v>0</v>
      </c>
      <c r="G32" s="484">
        <v>65.3</v>
      </c>
      <c r="H32" s="485"/>
      <c r="I32" s="486">
        <v>429</v>
      </c>
      <c r="J32" s="484">
        <v>364.6</v>
      </c>
      <c r="K32" s="484">
        <v>0</v>
      </c>
      <c r="L32" s="484">
        <v>0</v>
      </c>
      <c r="M32" s="484">
        <v>64.4</v>
      </c>
      <c r="N32" s="484"/>
      <c r="O32" s="487"/>
    </row>
    <row r="33" spans="1:15" ht="63.75">
      <c r="A33" s="452">
        <v>15</v>
      </c>
      <c r="B33" s="460" t="s">
        <v>392</v>
      </c>
      <c r="C33" s="462">
        <v>237.3</v>
      </c>
      <c r="D33" s="461">
        <v>201.7</v>
      </c>
      <c r="E33" s="461">
        <v>17.8</v>
      </c>
      <c r="F33" s="461"/>
      <c r="G33" s="461">
        <v>17.8</v>
      </c>
      <c r="H33" s="488"/>
      <c r="I33" s="489">
        <v>179</v>
      </c>
      <c r="J33" s="461">
        <v>152.2</v>
      </c>
      <c r="K33" s="461">
        <v>13.4</v>
      </c>
      <c r="L33" s="461"/>
      <c r="M33" s="461">
        <v>13.4</v>
      </c>
      <c r="N33" s="461"/>
      <c r="O33" s="467" t="s">
        <v>420</v>
      </c>
    </row>
    <row r="34" spans="1:15" ht="51">
      <c r="A34" s="452">
        <v>16</v>
      </c>
      <c r="B34" s="479" t="s">
        <v>393</v>
      </c>
      <c r="C34" s="490">
        <v>204</v>
      </c>
      <c r="D34" s="465">
        <v>133.7</v>
      </c>
      <c r="E34" s="465">
        <v>11.8</v>
      </c>
      <c r="F34" s="465"/>
      <c r="G34" s="465">
        <v>17</v>
      </c>
      <c r="H34" s="491">
        <v>41.5</v>
      </c>
      <c r="I34" s="464">
        <v>134.2</v>
      </c>
      <c r="J34" s="465">
        <v>84.8</v>
      </c>
      <c r="K34" s="465">
        <v>7.5</v>
      </c>
      <c r="L34" s="465"/>
      <c r="M34" s="465">
        <v>10.8</v>
      </c>
      <c r="N34" s="465">
        <v>31.1</v>
      </c>
      <c r="O34" s="492"/>
    </row>
    <row r="35" spans="1:15" ht="89.25">
      <c r="A35" s="452">
        <v>17</v>
      </c>
      <c r="B35" s="460" t="s">
        <v>394</v>
      </c>
      <c r="C35" s="414">
        <v>141.76</v>
      </c>
      <c r="D35" s="414">
        <v>120.5</v>
      </c>
      <c r="E35" s="414"/>
      <c r="F35" s="414"/>
      <c r="G35" s="414">
        <v>21.2</v>
      </c>
      <c r="H35" s="415"/>
      <c r="I35" s="493">
        <v>141.52</v>
      </c>
      <c r="J35" s="494">
        <v>120.292</v>
      </c>
      <c r="K35" s="494">
        <v>10.614</v>
      </c>
      <c r="L35" s="414"/>
      <c r="M35" s="494">
        <v>10.614</v>
      </c>
      <c r="N35" s="414"/>
      <c r="O35" s="418" t="s">
        <v>371</v>
      </c>
    </row>
    <row r="36" spans="1:15" ht="89.25">
      <c r="A36" s="452">
        <v>18</v>
      </c>
      <c r="B36" s="460" t="s">
        <v>395</v>
      </c>
      <c r="C36" s="417">
        <v>6.8</v>
      </c>
      <c r="D36" s="417">
        <v>5.79</v>
      </c>
      <c r="E36" s="417">
        <v>0.5</v>
      </c>
      <c r="F36" s="417"/>
      <c r="G36" s="417">
        <v>0.5</v>
      </c>
      <c r="H36" s="495"/>
      <c r="I36" s="496">
        <v>6.8</v>
      </c>
      <c r="J36" s="417">
        <v>5.79</v>
      </c>
      <c r="K36" s="417">
        <v>0.5</v>
      </c>
      <c r="L36" s="497">
        <v>0.5</v>
      </c>
      <c r="M36" s="498"/>
      <c r="N36" s="498"/>
      <c r="O36" s="499"/>
    </row>
    <row r="37" spans="1:15" ht="63.75">
      <c r="A37" s="452">
        <v>19</v>
      </c>
      <c r="B37" s="460" t="s">
        <v>396</v>
      </c>
      <c r="C37" s="461">
        <v>5</v>
      </c>
      <c r="D37" s="461">
        <v>4</v>
      </c>
      <c r="E37" s="461">
        <v>0.5</v>
      </c>
      <c r="F37" s="461"/>
      <c r="G37" s="461">
        <v>0.5</v>
      </c>
      <c r="H37" s="488"/>
      <c r="I37" s="500">
        <v>5</v>
      </c>
      <c r="J37" s="461">
        <v>4</v>
      </c>
      <c r="K37" s="461">
        <v>0.5</v>
      </c>
      <c r="L37" s="501"/>
      <c r="M37" s="461">
        <v>0.5</v>
      </c>
      <c r="N37" s="461"/>
      <c r="O37" s="467"/>
    </row>
    <row r="38" spans="1:15" ht="76.5">
      <c r="A38" s="452">
        <v>20</v>
      </c>
      <c r="B38" s="460" t="s">
        <v>397</v>
      </c>
      <c r="C38" s="414">
        <v>339</v>
      </c>
      <c r="D38" s="417">
        <v>229</v>
      </c>
      <c r="E38" s="417">
        <v>20</v>
      </c>
      <c r="F38" s="417"/>
      <c r="G38" s="417">
        <v>20</v>
      </c>
      <c r="H38" s="495">
        <v>70</v>
      </c>
      <c r="I38" s="493">
        <v>339</v>
      </c>
      <c r="J38" s="414">
        <v>229</v>
      </c>
      <c r="K38" s="414">
        <v>20</v>
      </c>
      <c r="L38" s="414"/>
      <c r="M38" s="414">
        <v>20</v>
      </c>
      <c r="N38" s="414">
        <v>70</v>
      </c>
      <c r="O38" s="418"/>
    </row>
    <row r="39" spans="1:15" ht="38.25">
      <c r="A39" s="452">
        <v>21</v>
      </c>
      <c r="B39" s="479" t="s">
        <v>398</v>
      </c>
      <c r="C39" s="490">
        <v>135.8</v>
      </c>
      <c r="D39" s="465">
        <v>106.3</v>
      </c>
      <c r="E39" s="465"/>
      <c r="F39" s="465"/>
      <c r="G39" s="465">
        <v>18.8</v>
      </c>
      <c r="H39" s="491">
        <v>10.7</v>
      </c>
      <c r="I39" s="464">
        <v>37.2</v>
      </c>
      <c r="J39" s="465">
        <v>35.6</v>
      </c>
      <c r="K39" s="465"/>
      <c r="L39" s="465"/>
      <c r="M39" s="465">
        <v>0.5</v>
      </c>
      <c r="N39" s="465">
        <v>1.1</v>
      </c>
      <c r="O39" s="492"/>
    </row>
    <row r="40" spans="1:15" ht="89.25">
      <c r="A40" s="452">
        <v>22</v>
      </c>
      <c r="B40" s="502" t="s">
        <v>399</v>
      </c>
      <c r="C40" s="503">
        <v>1280.5</v>
      </c>
      <c r="D40" s="503">
        <v>286.9</v>
      </c>
      <c r="E40" s="503">
        <v>780</v>
      </c>
      <c r="F40" s="503"/>
      <c r="G40" s="503">
        <v>213.6</v>
      </c>
      <c r="H40" s="504"/>
      <c r="I40" s="505">
        <v>352.52</v>
      </c>
      <c r="J40" s="506">
        <v>175.32</v>
      </c>
      <c r="K40" s="506"/>
      <c r="L40" s="506"/>
      <c r="M40" s="506">
        <v>173.6</v>
      </c>
      <c r="N40" s="507">
        <v>3.6</v>
      </c>
      <c r="O40" s="508" t="s">
        <v>366</v>
      </c>
    </row>
    <row r="41" spans="1:15" ht="153.75" thickBot="1">
      <c r="A41" s="509">
        <v>23</v>
      </c>
      <c r="B41" s="510" t="s">
        <v>304</v>
      </c>
      <c r="C41" s="510">
        <v>521.8</v>
      </c>
      <c r="D41" s="510">
        <v>443.6</v>
      </c>
      <c r="E41" s="510">
        <v>39.1</v>
      </c>
      <c r="F41" s="510"/>
      <c r="G41" s="510">
        <v>39.1</v>
      </c>
      <c r="H41" s="511"/>
      <c r="I41" s="512">
        <v>13.5</v>
      </c>
      <c r="J41" s="513">
        <v>11.5</v>
      </c>
      <c r="K41" s="513">
        <v>1</v>
      </c>
      <c r="L41" s="514"/>
      <c r="M41" s="513">
        <v>1</v>
      </c>
      <c r="N41" s="514"/>
      <c r="O41" s="515"/>
    </row>
    <row r="42" spans="1:15" ht="13.5" thickBot="1">
      <c r="A42" s="516"/>
      <c r="B42" s="704" t="s">
        <v>305</v>
      </c>
      <c r="C42" s="704"/>
      <c r="D42" s="704"/>
      <c r="E42" s="704"/>
      <c r="F42" s="704"/>
      <c r="G42" s="704"/>
      <c r="H42" s="517"/>
      <c r="I42" s="518">
        <v>2928.06</v>
      </c>
      <c r="J42" s="518">
        <v>2202.822</v>
      </c>
      <c r="K42" s="518">
        <v>140.41400000000002</v>
      </c>
      <c r="L42" s="518">
        <v>0.5</v>
      </c>
      <c r="M42" s="518">
        <v>451.894</v>
      </c>
      <c r="N42" s="518">
        <v>141.51999999999998</v>
      </c>
      <c r="O42" s="519"/>
    </row>
    <row r="43" spans="1:15" ht="16.5" thickBot="1">
      <c r="A43" s="520"/>
      <c r="B43" s="705" t="s">
        <v>276</v>
      </c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6"/>
    </row>
    <row r="44" spans="1:15" ht="76.5">
      <c r="A44" s="446">
        <v>24</v>
      </c>
      <c r="B44" s="521" t="s">
        <v>400</v>
      </c>
      <c r="C44" s="522">
        <v>94.5</v>
      </c>
      <c r="D44" s="523">
        <v>80.4</v>
      </c>
      <c r="E44" s="524">
        <v>7.1</v>
      </c>
      <c r="F44" s="524"/>
      <c r="G44" s="523">
        <v>7.1</v>
      </c>
      <c r="H44" s="525"/>
      <c r="I44" s="526">
        <v>54.4</v>
      </c>
      <c r="J44" s="522">
        <v>46.2</v>
      </c>
      <c r="K44" s="522"/>
      <c r="L44" s="522"/>
      <c r="M44" s="522">
        <v>8.2</v>
      </c>
      <c r="N44" s="527"/>
      <c r="O44" s="528"/>
    </row>
    <row r="45" spans="1:15" ht="63.75">
      <c r="A45" s="452">
        <v>25</v>
      </c>
      <c r="B45" s="529" t="s">
        <v>401</v>
      </c>
      <c r="C45" s="530">
        <v>98.5</v>
      </c>
      <c r="D45" s="530">
        <v>83.73</v>
      </c>
      <c r="E45" s="530">
        <v>7.38</v>
      </c>
      <c r="F45" s="531"/>
      <c r="G45" s="530">
        <v>7.39</v>
      </c>
      <c r="H45" s="532"/>
      <c r="I45" s="533">
        <v>58.1</v>
      </c>
      <c r="J45" s="534">
        <v>49.4</v>
      </c>
      <c r="K45" s="534">
        <v>4.4</v>
      </c>
      <c r="L45" s="534"/>
      <c r="M45" s="534">
        <v>58.1</v>
      </c>
      <c r="N45" s="534"/>
      <c r="O45" s="535" t="s">
        <v>422</v>
      </c>
    </row>
    <row r="46" spans="1:15" ht="89.25">
      <c r="A46" s="452">
        <v>26</v>
      </c>
      <c r="B46" s="536" t="s">
        <v>402</v>
      </c>
      <c r="C46" s="536">
        <v>132</v>
      </c>
      <c r="D46" s="480">
        <v>111</v>
      </c>
      <c r="E46" s="480">
        <v>10</v>
      </c>
      <c r="F46" s="480"/>
      <c r="G46" s="480">
        <v>10</v>
      </c>
      <c r="H46" s="537"/>
      <c r="I46" s="538">
        <v>104.3</v>
      </c>
      <c r="J46" s="536">
        <v>88.6</v>
      </c>
      <c r="K46" s="536"/>
      <c r="L46" s="536"/>
      <c r="M46" s="536">
        <v>102.3</v>
      </c>
      <c r="N46" s="539"/>
      <c r="O46" s="540" t="s">
        <v>423</v>
      </c>
    </row>
    <row r="47" spans="1:15" ht="114.75">
      <c r="A47" s="452">
        <v>27</v>
      </c>
      <c r="B47" s="541" t="s">
        <v>403</v>
      </c>
      <c r="C47" s="542">
        <v>88.1</v>
      </c>
      <c r="D47" s="542">
        <v>74.9</v>
      </c>
      <c r="E47" s="480">
        <v>6.6</v>
      </c>
      <c r="F47" s="480"/>
      <c r="G47" s="542">
        <v>6.6</v>
      </c>
      <c r="H47" s="543"/>
      <c r="I47" s="544">
        <v>35.3</v>
      </c>
      <c r="J47" s="542">
        <v>30</v>
      </c>
      <c r="K47" s="542">
        <v>2.65</v>
      </c>
      <c r="L47" s="542"/>
      <c r="M47" s="542">
        <v>2.65</v>
      </c>
      <c r="N47" s="545"/>
      <c r="O47" s="546" t="s">
        <v>424</v>
      </c>
    </row>
    <row r="48" spans="1:15" ht="51">
      <c r="A48" s="547">
        <v>28</v>
      </c>
      <c r="B48" s="548" t="s">
        <v>404</v>
      </c>
      <c r="C48" s="549">
        <v>36.2</v>
      </c>
      <c r="D48" s="549">
        <v>24.6</v>
      </c>
      <c r="E48" s="490">
        <v>4.3</v>
      </c>
      <c r="F48" s="490"/>
      <c r="G48" s="549">
        <v>7.3</v>
      </c>
      <c r="H48" s="550"/>
      <c r="I48" s="551">
        <v>35.1</v>
      </c>
      <c r="J48" s="549">
        <v>23.8</v>
      </c>
      <c r="K48" s="549">
        <v>4.2</v>
      </c>
      <c r="L48" s="549"/>
      <c r="M48" s="549">
        <v>7</v>
      </c>
      <c r="N48" s="552"/>
      <c r="O48" s="546" t="s">
        <v>368</v>
      </c>
    </row>
    <row r="49" spans="1:15" ht="25.5">
      <c r="A49" s="452">
        <v>29</v>
      </c>
      <c r="B49" s="541" t="s">
        <v>405</v>
      </c>
      <c r="C49" s="542">
        <v>79.2</v>
      </c>
      <c r="D49" s="542">
        <v>67.32</v>
      </c>
      <c r="E49" s="553"/>
      <c r="F49" s="553"/>
      <c r="G49" s="542">
        <v>11.88</v>
      </c>
      <c r="H49" s="543"/>
      <c r="I49" s="544">
        <v>37.64</v>
      </c>
      <c r="J49" s="542" t="s">
        <v>317</v>
      </c>
      <c r="K49" s="542"/>
      <c r="L49" s="542"/>
      <c r="M49" s="542">
        <v>5.65</v>
      </c>
      <c r="N49" s="542"/>
      <c r="O49" s="554"/>
    </row>
    <row r="50" spans="1:15" ht="76.5">
      <c r="A50" s="452">
        <v>30</v>
      </c>
      <c r="B50" s="536" t="s">
        <v>406</v>
      </c>
      <c r="C50" s="555">
        <v>140.9</v>
      </c>
      <c r="D50" s="480">
        <v>119.7</v>
      </c>
      <c r="E50" s="480">
        <v>10.6</v>
      </c>
      <c r="F50" s="536"/>
      <c r="G50" s="536">
        <v>10.6</v>
      </c>
      <c r="H50" s="556"/>
      <c r="I50" s="557">
        <v>31.6</v>
      </c>
      <c r="J50" s="558">
        <v>26.86</v>
      </c>
      <c r="K50" s="558">
        <v>2.37</v>
      </c>
      <c r="L50" s="558"/>
      <c r="M50" s="558">
        <v>2.37</v>
      </c>
      <c r="N50" s="558"/>
      <c r="O50" s="546" t="s">
        <v>425</v>
      </c>
    </row>
    <row r="51" spans="1:15" ht="127.5">
      <c r="A51" s="452">
        <v>31</v>
      </c>
      <c r="B51" s="536" t="s">
        <v>407</v>
      </c>
      <c r="C51" s="555">
        <v>20.28</v>
      </c>
      <c r="D51" s="480">
        <v>20.28</v>
      </c>
      <c r="E51" s="480"/>
      <c r="F51" s="536"/>
      <c r="G51" s="536"/>
      <c r="H51" s="556"/>
      <c r="I51" s="557">
        <v>17.06</v>
      </c>
      <c r="J51" s="558">
        <v>17.06</v>
      </c>
      <c r="K51" s="558"/>
      <c r="L51" s="558"/>
      <c r="M51" s="558">
        <v>3.22</v>
      </c>
      <c r="N51" s="558"/>
      <c r="O51" s="556" t="s">
        <v>426</v>
      </c>
    </row>
    <row r="52" spans="1:15" ht="127.5">
      <c r="A52" s="452">
        <v>32</v>
      </c>
      <c r="B52" s="559" t="s">
        <v>408</v>
      </c>
      <c r="C52" s="560">
        <v>136.07</v>
      </c>
      <c r="D52" s="561">
        <v>122.46</v>
      </c>
      <c r="E52" s="561"/>
      <c r="F52" s="559"/>
      <c r="G52" s="559">
        <v>13.61</v>
      </c>
      <c r="H52" s="562"/>
      <c r="I52" s="563">
        <v>106.73</v>
      </c>
      <c r="J52" s="564">
        <v>96.06</v>
      </c>
      <c r="K52" s="564"/>
      <c r="L52" s="564"/>
      <c r="M52" s="564">
        <v>10.67</v>
      </c>
      <c r="N52" s="564"/>
      <c r="O52" s="562"/>
    </row>
    <row r="53" spans="1:15" ht="76.5">
      <c r="A53" s="452">
        <v>33</v>
      </c>
      <c r="B53" s="536" t="s">
        <v>409</v>
      </c>
      <c r="C53" s="480">
        <v>433</v>
      </c>
      <c r="D53" s="480">
        <v>368.2</v>
      </c>
      <c r="E53" s="480">
        <v>65</v>
      </c>
      <c r="F53" s="536"/>
      <c r="G53" s="536"/>
      <c r="H53" s="556"/>
      <c r="I53" s="557">
        <v>144</v>
      </c>
      <c r="J53" s="558">
        <v>123</v>
      </c>
      <c r="K53" s="558">
        <v>21</v>
      </c>
      <c r="L53" s="558"/>
      <c r="M53" s="558"/>
      <c r="N53" s="558"/>
      <c r="O53" s="556" t="s">
        <v>306</v>
      </c>
    </row>
    <row r="54" spans="1:15" ht="67.5">
      <c r="A54" s="425">
        <v>34</v>
      </c>
      <c r="B54" s="272" t="s">
        <v>410</v>
      </c>
      <c r="C54" s="438">
        <v>130</v>
      </c>
      <c r="D54" s="438">
        <v>104</v>
      </c>
      <c r="E54" s="438"/>
      <c r="F54" s="438"/>
      <c r="G54" s="438">
        <v>26</v>
      </c>
      <c r="H54" s="565"/>
      <c r="I54" s="566">
        <v>130</v>
      </c>
      <c r="J54" s="438">
        <v>104</v>
      </c>
      <c r="K54" s="438"/>
      <c r="L54" s="438"/>
      <c r="M54" s="438">
        <v>26</v>
      </c>
      <c r="N54" s="270"/>
      <c r="O54" s="567" t="s">
        <v>427</v>
      </c>
    </row>
    <row r="55" spans="1:15" ht="67.5">
      <c r="A55" s="425">
        <v>35</v>
      </c>
      <c r="B55" s="272" t="s">
        <v>411</v>
      </c>
      <c r="C55" s="270">
        <v>109</v>
      </c>
      <c r="D55" s="270">
        <v>84</v>
      </c>
      <c r="E55" s="270"/>
      <c r="F55" s="270"/>
      <c r="G55" s="270">
        <v>25</v>
      </c>
      <c r="H55" s="271"/>
      <c r="I55" s="438">
        <v>109</v>
      </c>
      <c r="J55" s="438">
        <v>84</v>
      </c>
      <c r="K55" s="438"/>
      <c r="L55" s="438"/>
      <c r="M55" s="438">
        <v>25</v>
      </c>
      <c r="N55" s="270"/>
      <c r="O55" s="567" t="s">
        <v>428</v>
      </c>
    </row>
    <row r="56" spans="1:15" ht="67.5">
      <c r="A56" s="425">
        <v>36</v>
      </c>
      <c r="B56" s="568" t="s">
        <v>412</v>
      </c>
      <c r="C56" s="270">
        <v>83</v>
      </c>
      <c r="D56" s="270">
        <v>63</v>
      </c>
      <c r="E56" s="270"/>
      <c r="F56" s="270"/>
      <c r="G56" s="270">
        <v>20</v>
      </c>
      <c r="H56" s="271"/>
      <c r="I56" s="438">
        <v>83</v>
      </c>
      <c r="J56" s="438">
        <v>63</v>
      </c>
      <c r="K56" s="438"/>
      <c r="L56" s="438"/>
      <c r="M56" s="438">
        <v>20</v>
      </c>
      <c r="N56" s="270"/>
      <c r="O56" s="567" t="s">
        <v>429</v>
      </c>
    </row>
    <row r="57" spans="1:15" ht="76.5">
      <c r="A57" s="452">
        <v>37</v>
      </c>
      <c r="B57" s="536" t="s">
        <v>413</v>
      </c>
      <c r="C57" s="480"/>
      <c r="D57" s="480"/>
      <c r="E57" s="480"/>
      <c r="F57" s="480"/>
      <c r="G57" s="480"/>
      <c r="H57" s="535"/>
      <c r="I57" s="538">
        <v>45.2</v>
      </c>
      <c r="J57" s="480">
        <v>36.2</v>
      </c>
      <c r="K57" s="480"/>
      <c r="L57" s="480"/>
      <c r="M57" s="480">
        <v>9</v>
      </c>
      <c r="N57" s="480"/>
      <c r="O57" s="535"/>
    </row>
    <row r="58" spans="1:15" ht="63.75">
      <c r="A58" s="452">
        <v>38</v>
      </c>
      <c r="B58" s="569" t="s">
        <v>414</v>
      </c>
      <c r="C58" s="490">
        <v>152.704</v>
      </c>
      <c r="D58" s="490">
        <v>117.104</v>
      </c>
      <c r="E58" s="480"/>
      <c r="F58" s="480"/>
      <c r="G58" s="490">
        <v>36.6</v>
      </c>
      <c r="H58" s="570"/>
      <c r="I58" s="571">
        <v>76.68</v>
      </c>
      <c r="J58" s="572">
        <v>58.78</v>
      </c>
      <c r="K58" s="573"/>
      <c r="L58" s="573"/>
      <c r="M58" s="572">
        <v>17.9</v>
      </c>
      <c r="N58" s="573"/>
      <c r="O58" s="574" t="s">
        <v>430</v>
      </c>
    </row>
    <row r="59" spans="1:15" ht="51">
      <c r="A59" s="452">
        <v>39</v>
      </c>
      <c r="B59" s="536" t="s">
        <v>318</v>
      </c>
      <c r="C59" s="480">
        <v>137</v>
      </c>
      <c r="D59" s="480">
        <v>108.23</v>
      </c>
      <c r="E59" s="480"/>
      <c r="F59" s="480"/>
      <c r="G59" s="480">
        <v>28.77</v>
      </c>
      <c r="H59" s="570"/>
      <c r="I59" s="557">
        <v>47.9</v>
      </c>
      <c r="J59" s="573">
        <v>37.9</v>
      </c>
      <c r="K59" s="573"/>
      <c r="L59" s="573"/>
      <c r="M59" s="573">
        <v>10</v>
      </c>
      <c r="N59" s="573"/>
      <c r="O59" s="574" t="s">
        <v>370</v>
      </c>
    </row>
    <row r="60" spans="1:15" ht="140.25">
      <c r="A60" s="452">
        <v>40</v>
      </c>
      <c r="B60" s="536" t="s">
        <v>415</v>
      </c>
      <c r="C60" s="480">
        <v>118.2</v>
      </c>
      <c r="D60" s="480">
        <v>112.3</v>
      </c>
      <c r="E60" s="480"/>
      <c r="F60" s="480"/>
      <c r="G60" s="480">
        <v>5.9</v>
      </c>
      <c r="H60" s="570"/>
      <c r="I60" s="557">
        <v>44.3</v>
      </c>
      <c r="J60" s="573">
        <v>42.1</v>
      </c>
      <c r="K60" s="573"/>
      <c r="L60" s="573"/>
      <c r="M60" s="573">
        <v>2.2</v>
      </c>
      <c r="N60" s="573"/>
      <c r="O60" s="467" t="s">
        <v>431</v>
      </c>
    </row>
    <row r="61" spans="1:15" ht="89.25">
      <c r="A61" s="452">
        <v>41</v>
      </c>
      <c r="B61" s="480" t="s">
        <v>416</v>
      </c>
      <c r="C61" s="575">
        <v>54.04975</v>
      </c>
      <c r="D61" s="575">
        <v>35.73537</v>
      </c>
      <c r="E61" s="575"/>
      <c r="F61" s="575"/>
      <c r="G61" s="575">
        <v>8.93385</v>
      </c>
      <c r="H61" s="575">
        <v>9.38053</v>
      </c>
      <c r="I61" s="575">
        <v>54.04975</v>
      </c>
      <c r="J61" s="575">
        <v>35.73537</v>
      </c>
      <c r="K61" s="575"/>
      <c r="L61" s="575"/>
      <c r="M61" s="575">
        <v>8.93385</v>
      </c>
      <c r="N61" s="575">
        <v>9.38053</v>
      </c>
      <c r="O61" s="480"/>
    </row>
    <row r="62" spans="1:15" ht="51">
      <c r="A62" s="576">
        <v>42</v>
      </c>
      <c r="B62" s="490" t="s">
        <v>417</v>
      </c>
      <c r="C62" s="577">
        <v>14.3</v>
      </c>
      <c r="D62" s="577"/>
      <c r="E62" s="577"/>
      <c r="F62" s="577">
        <v>8.9</v>
      </c>
      <c r="G62" s="577">
        <v>5.4</v>
      </c>
      <c r="H62" s="577"/>
      <c r="I62" s="578">
        <v>14.3</v>
      </c>
      <c r="J62" s="578"/>
      <c r="K62" s="578"/>
      <c r="L62" s="578">
        <v>8.9</v>
      </c>
      <c r="M62" s="578">
        <v>5.4</v>
      </c>
      <c r="N62" s="578"/>
      <c r="O62" s="490"/>
    </row>
    <row r="63" spans="1:15" ht="12.75">
      <c r="A63" s="425"/>
      <c r="B63" s="692" t="s">
        <v>307</v>
      </c>
      <c r="C63" s="692"/>
      <c r="D63" s="692"/>
      <c r="E63" s="692"/>
      <c r="F63" s="692"/>
      <c r="G63" s="693"/>
      <c r="H63" s="579"/>
      <c r="I63" s="580">
        <v>1228.65975</v>
      </c>
      <c r="J63" s="580">
        <v>962.69537</v>
      </c>
      <c r="K63" s="580">
        <v>34.620000000000005</v>
      </c>
      <c r="L63" s="580">
        <v>8.9</v>
      </c>
      <c r="M63" s="580">
        <v>324.5938499999999</v>
      </c>
      <c r="N63" s="580">
        <v>9.38053</v>
      </c>
      <c r="O63" s="581"/>
    </row>
    <row r="64" spans="1:15" ht="12.75" customHeight="1" thickBot="1">
      <c r="A64" s="432"/>
      <c r="B64" s="694" t="s">
        <v>102</v>
      </c>
      <c r="C64" s="694"/>
      <c r="D64" s="694"/>
      <c r="E64" s="694"/>
      <c r="F64" s="694"/>
      <c r="G64" s="695"/>
      <c r="H64" s="582"/>
      <c r="I64" s="583">
        <v>4849.08975</v>
      </c>
      <c r="J64" s="583">
        <v>3439.71737</v>
      </c>
      <c r="K64" s="583">
        <v>483.504</v>
      </c>
      <c r="L64" s="583">
        <v>9.4</v>
      </c>
      <c r="M64" s="583">
        <v>886.18785</v>
      </c>
      <c r="N64" s="583">
        <v>150.90052999999997</v>
      </c>
      <c r="O64" s="584"/>
    </row>
    <row r="65" spans="1:15" ht="13.5" thickBot="1">
      <c r="A65" s="39">
        <v>47</v>
      </c>
      <c r="B65" s="690" t="s">
        <v>102</v>
      </c>
      <c r="C65" s="690"/>
      <c r="D65" s="690"/>
      <c r="E65" s="690"/>
      <c r="F65" s="690"/>
      <c r="G65" s="691"/>
      <c r="H65" s="274"/>
      <c r="I65" s="275">
        <f aca="true" t="shared" si="0" ref="I65:N65">I64+I45+I24</f>
        <v>5095.38975</v>
      </c>
      <c r="J65" s="276">
        <f t="shared" si="0"/>
        <v>3649.11737</v>
      </c>
      <c r="K65" s="276">
        <f t="shared" si="0"/>
        <v>487.904</v>
      </c>
      <c r="L65" s="276">
        <f t="shared" si="0"/>
        <v>9.4</v>
      </c>
      <c r="M65" s="276">
        <f t="shared" si="0"/>
        <v>972.4878500000001</v>
      </c>
      <c r="N65" s="276">
        <f t="shared" si="0"/>
        <v>150.90052999999997</v>
      </c>
      <c r="O65" s="277"/>
    </row>
  </sheetData>
  <sheetProtection/>
  <mergeCells count="19">
    <mergeCell ref="B11:G12"/>
    <mergeCell ref="A15:A17"/>
    <mergeCell ref="B15:B17"/>
    <mergeCell ref="C15:C17"/>
    <mergeCell ref="D15:H15"/>
    <mergeCell ref="I15:N15"/>
    <mergeCell ref="D16:D17"/>
    <mergeCell ref="E16:E17"/>
    <mergeCell ref="F16:F17"/>
    <mergeCell ref="G16:G17"/>
    <mergeCell ref="B65:G65"/>
    <mergeCell ref="B63:G63"/>
    <mergeCell ref="B64:G64"/>
    <mergeCell ref="H16:H17"/>
    <mergeCell ref="M16:N16"/>
    <mergeCell ref="O16:O17"/>
    <mergeCell ref="B23:G23"/>
    <mergeCell ref="B42:G42"/>
    <mergeCell ref="B43:O4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2019-06-20T10:11:34Z</cp:lastPrinted>
  <dcterms:created xsi:type="dcterms:W3CDTF">2013-02-05T08:01:03Z</dcterms:created>
  <dcterms:modified xsi:type="dcterms:W3CDTF">2019-06-27T06:55:00Z</dcterms:modified>
  <cp:category/>
  <cp:version/>
  <cp:contentType/>
  <cp:contentStatus/>
</cp:coreProperties>
</file>